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Bonus RFP Materials\For Zip\Appendix C - Expansion and Renewals Self-Assessment Tools\Expansion Self-Assessment Tools EXCEL\"/>
    </mc:Choice>
  </mc:AlternateContent>
  <xr:revisionPtr revIDLastSave="0" documentId="13_ncr:1_{F9C5BF40-7547-4E8D-A2E5-AF09DB4D5B36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PSH-DV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7" l="1"/>
  <c r="H75" i="7"/>
  <c r="H82" i="7" l="1"/>
  <c r="I82" i="7" l="1"/>
  <c r="I81" i="7" l="1"/>
  <c r="H80" i="7"/>
  <c r="H79" i="7"/>
  <c r="H83" i="7" s="1"/>
  <c r="H74" i="7" l="1"/>
  <c r="H73" i="7"/>
  <c r="I69" i="7"/>
  <c r="F65" i="7"/>
  <c r="H65" i="7" s="1"/>
  <c r="H60" i="7"/>
  <c r="F53" i="7"/>
  <c r="H52" i="7" s="1"/>
  <c r="F50" i="7"/>
  <c r="H47" i="7" s="1"/>
  <c r="I42" i="7"/>
  <c r="H41" i="7"/>
  <c r="G41" i="7"/>
  <c r="H40" i="7"/>
  <c r="G40" i="7"/>
  <c r="H39" i="7"/>
  <c r="G39" i="7"/>
  <c r="I35" i="7"/>
  <c r="H34" i="7"/>
  <c r="G34" i="7"/>
  <c r="H33" i="7"/>
  <c r="G33" i="7"/>
  <c r="H32" i="7"/>
  <c r="G32" i="7"/>
  <c r="I28" i="7"/>
  <c r="H27" i="7"/>
  <c r="G27" i="7"/>
  <c r="H26" i="7"/>
  <c r="G26" i="7"/>
  <c r="H25" i="7"/>
  <c r="G25" i="7"/>
  <c r="I21" i="7"/>
  <c r="H20" i="7"/>
  <c r="G20" i="7"/>
  <c r="H19" i="7"/>
  <c r="G19" i="7"/>
  <c r="H18" i="7"/>
  <c r="G18" i="7"/>
  <c r="I14" i="7"/>
  <c r="F13" i="7"/>
  <c r="H13" i="7" s="1"/>
  <c r="H21" i="7" l="1"/>
  <c r="H42" i="7"/>
  <c r="H35" i="7"/>
  <c r="H69" i="7"/>
  <c r="H28" i="7"/>
  <c r="H55" i="7"/>
  <c r="H14" i="7"/>
  <c r="H43" i="7" l="1"/>
</calcChain>
</file>

<file path=xl/sharedStrings.xml><?xml version="1.0" encoding="utf-8"?>
<sst xmlns="http://schemas.openxmlformats.org/spreadsheetml/2006/main" count="179" uniqueCount="97">
  <si>
    <t xml:space="preserve">Agency Name: </t>
  </si>
  <si>
    <t>Project Name:</t>
  </si>
  <si>
    <t>Where to Reference on APR</t>
  </si>
  <si>
    <t>Your Answer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</si>
  <si>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</si>
  <si>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</si>
  <si>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</si>
  <si>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</si>
  <si>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</si>
  <si>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</si>
  <si>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</si>
  <si>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</si>
  <si>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</si>
  <si>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no income at entry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</si>
  <si>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</si>
  <si>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</si>
  <si>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</si>
  <si>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</si>
  <si>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</si>
  <si>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</si>
  <si>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APR: Q19a1, Row 1,  Column '9" Percent of Persons who accomplished this measure"</t>
  </si>
  <si>
    <t>Percent participants age 18 or older with increased non-employment income at Annual Assessment</t>
  </si>
  <si>
    <t>APR: Q19a1, Row 3,   Column '9" Percent of Persons who accomplished this measure"</t>
  </si>
  <si>
    <t>APR: Q19a1, Row 5,  Column '9" Percent of Persons who accomplished this measure"</t>
  </si>
  <si>
    <t>Section Subtotal</t>
  </si>
  <si>
    <t>Access to Income-Leavers -PSH</t>
  </si>
  <si>
    <t>SPM 4.4-4.6</t>
  </si>
  <si>
    <t>Percent participants age 18 or older with increased earned income at exit</t>
  </si>
  <si>
    <t>Percent participants age 18 or older with increased non-employment income at exit</t>
  </si>
  <si>
    <t>Access to Income-Stayers -RRH</t>
  </si>
  <si>
    <t>15-17%</t>
  </si>
  <si>
    <t>20-25%</t>
  </si>
  <si>
    <t>25-30%</t>
  </si>
  <si>
    <t>Access to Income-Leavers -RRH</t>
  </si>
  <si>
    <t>Percent participants age 18 or older with earned income at exit</t>
  </si>
  <si>
    <t>15-18%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</si>
  <si>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</si>
  <si>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</si>
  <si>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</si>
  <si>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</si>
  <si>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≥79%</t>
  </si>
  <si>
    <t>PSH: Percent participants who remained in project as of the end of the operating year or exited to PH during the operating year</t>
  </si>
  <si>
    <t>≥95%</t>
  </si>
  <si>
    <t>Housing Stability Total Score</t>
  </si>
  <si>
    <t>Meeting Community Need</t>
  </si>
  <si>
    <t>Of participants enrolled during the reporting period, is the average participant housed in less than 30 days?</t>
  </si>
  <si>
    <t>What is the Project's Average Daily bed utilization</t>
  </si>
  <si>
    <t>Meeting Community Need Total Score</t>
  </si>
  <si>
    <t>General Administration</t>
  </si>
  <si>
    <t>Applicant had findings in a HUD or TDHCA audit in the last 3 years</t>
  </si>
  <si>
    <t>0 findings = 0 Points
1-3 findings =-5 Points
4+ findings = -10 Points</t>
  </si>
  <si>
    <t>Yes</t>
  </si>
  <si>
    <t>Yes = 0
No = -5
N/A = 0</t>
  </si>
  <si>
    <t xml:space="preserve">Yes </t>
  </si>
  <si>
    <t>Total Score</t>
  </si>
  <si>
    <t>Cumulative Score out of 100%</t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</si>
  <si>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</si>
  <si>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</si>
  <si>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</si>
  <si>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</si>
  <si>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</si>
  <si>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</si>
  <si>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</si>
  <si>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</si>
  <si>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</si>
  <si>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</si>
  <si>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t>PSH-DV</t>
  </si>
  <si>
    <t>&gt;50%</t>
  </si>
  <si>
    <t>If Applicant is subject to Single Financial Audit requirements identified in 2 CFR Part 200.501, did Applicant comply with audit requirements?(i.e. Any late submissions in previous 5 years?)</t>
  </si>
  <si>
    <t>Renewal Project Total Budget</t>
  </si>
  <si>
    <t>Expansion Activities Total Budget</t>
  </si>
  <si>
    <t>Combined Total Budget</t>
  </si>
  <si>
    <t xml:space="preserve">Value of Leveraged Housing or Healthcare Resources </t>
  </si>
  <si>
    <t>Number of additional (NEW) households to be served with Expansion funding</t>
  </si>
  <si>
    <t>Apply Bonus Application</t>
  </si>
  <si>
    <t>Apply Renewal Application</t>
  </si>
  <si>
    <t>Renewal Project Score Card, Measure 1.3</t>
  </si>
  <si>
    <t>Renewal Project Score Card, Measure 2.1</t>
  </si>
  <si>
    <t>Renewal Project Score Card, Measure 2.2</t>
  </si>
  <si>
    <t>Renewal Project Score Card, Measure 2.3</t>
  </si>
  <si>
    <t>Renewal Project Score Card, Measure 3.1</t>
  </si>
  <si>
    <t>Renewal Project Score Card, Measure 3.2</t>
  </si>
  <si>
    <t>Renewal Project Score Card, Measure 3.3</t>
  </si>
  <si>
    <t>Renewal Project Score Card, Measure 4.1</t>
  </si>
  <si>
    <t>Renewal Project Score Card, Measure 6.1</t>
  </si>
  <si>
    <t>Renewal Project Score Card, Measure 6.2</t>
  </si>
  <si>
    <t>Renewal Project Score Card, Measure 10.2</t>
  </si>
  <si>
    <t>Renewal Project Score Card, Measure 10.1</t>
  </si>
  <si>
    <t>General Administration Total Score</t>
  </si>
  <si>
    <t>Leveraging Housing and Healthcare</t>
  </si>
  <si>
    <t>Renewal Project Application, Apply Entity Eligibility Task Project Details</t>
  </si>
  <si>
    <t xml:space="preserve">Will the Applicant leverage Housing or Healthcare Resources? </t>
  </si>
  <si>
    <t xml:space="preserve">CoC Bonus (APPLY) Application </t>
  </si>
  <si>
    <t>No= 0 Points
Yes = 10 Points</t>
  </si>
  <si>
    <t>Yes = 10
No = 0
N/A = 0</t>
  </si>
  <si>
    <t xml:space="preserve">If the Applicant will leverage Housing Resources, will those resources:
Have a firm Written Commitment by September 15th?
Equal at least 25% of the Total Expansion Budget?
</t>
  </si>
  <si>
    <t>2022 Texas Balance of State Continuum of Care Expansion Project Score Card- Permanent Supportive Housing- 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</si>
</sst>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0" fontId="0" fillId="2" borderId="0" xfId="0" applyFont="1" applyFill="1" applyProtection="1"/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9" fontId="0" fillId="2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12" fillId="2" borderId="0" xfId="0" applyFont="1" applyFill="1" applyProtection="1"/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13" fillId="0" borderId="0" xfId="0" applyFont="1" applyAlignment="1" applyProtection="1"/>
    <xf numFmtId="0" fontId="0" fillId="0" borderId="14" xfId="0" applyFont="1" applyFill="1" applyBorder="1" applyAlignment="1" applyProtection="1">
      <alignment vertical="center" wrapText="1"/>
    </xf>
    <xf numFmtId="9" fontId="15" fillId="0" borderId="15" xfId="0" applyNumberFormat="1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5" fillId="0" borderId="15" xfId="0" applyFont="1" applyFill="1" applyBorder="1" applyAlignment="1" applyProtection="1">
      <alignment horizontal="center" vertical="center" wrapText="1"/>
    </xf>
    <xf numFmtId="1" fontId="0" fillId="3" borderId="15" xfId="1" applyNumberFormat="1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/>
    <xf numFmtId="0" fontId="7" fillId="4" borderId="11" xfId="0" applyFont="1" applyFill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19" fillId="0" borderId="15" xfId="0" applyFont="1" applyFill="1" applyBorder="1" applyAlignment="1" applyProtection="1">
      <alignment horizontal="center" vertical="center"/>
    </xf>
    <xf numFmtId="0" fontId="7" fillId="4" borderId="32" xfId="0" applyFont="1" applyFill="1" applyBorder="1" applyAlignment="1" applyProtection="1">
      <alignment horizontal="right" vertical="center"/>
    </xf>
    <xf numFmtId="10" fontId="19" fillId="2" borderId="33" xfId="0" applyNumberFormat="1" applyFont="1" applyFill="1" applyBorder="1" applyAlignment="1" applyProtection="1">
      <alignment horizontal="center" vertical="center"/>
    </xf>
    <xf numFmtId="9" fontId="19" fillId="2" borderId="33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center"/>
    </xf>
    <xf numFmtId="0" fontId="8" fillId="6" borderId="15" xfId="0" applyFont="1" applyFill="1" applyBorder="1" applyAlignment="1" applyProtection="1">
      <alignment horizontal="center" vertical="center"/>
    </xf>
    <xf numFmtId="0" fontId="15" fillId="0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16" fillId="0" borderId="0" xfId="0" applyFont="1" applyAlignment="1" applyProtection="1"/>
    <xf numFmtId="0" fontId="10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9" fillId="8" borderId="15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0" fontId="18" fillId="2" borderId="22" xfId="0" applyFont="1" applyFill="1" applyBorder="1" applyAlignment="1" applyProtection="1">
      <alignment horizontal="left" vertical="center"/>
    </xf>
    <xf numFmtId="0" fontId="18" fillId="2" borderId="14" xfId="0" applyFont="1" applyFill="1" applyBorder="1" applyAlignment="1" applyProtection="1">
      <alignment horizontal="left" vertical="center"/>
    </xf>
    <xf numFmtId="0" fontId="20" fillId="2" borderId="16" xfId="0" applyFont="1" applyFill="1" applyBorder="1" applyAlignment="1" applyProtection="1">
      <alignment horizontal="center"/>
    </xf>
    <xf numFmtId="0" fontId="20" fillId="2" borderId="22" xfId="0" applyFont="1" applyFill="1" applyBorder="1" applyAlignment="1" applyProtection="1">
      <alignment horizontal="center"/>
    </xf>
    <xf numFmtId="0" fontId="20" fillId="2" borderId="23" xfId="0" applyFont="1" applyFill="1" applyBorder="1" applyAlignment="1" applyProtection="1">
      <alignment horizontal="center"/>
    </xf>
    <xf numFmtId="0" fontId="19" fillId="2" borderId="34" xfId="0" applyFont="1" applyFill="1" applyBorder="1" applyAlignment="1" applyProtection="1">
      <alignment horizontal="left"/>
    </xf>
    <xf numFmtId="0" fontId="19" fillId="2" borderId="35" xfId="0" applyFont="1" applyFill="1" applyBorder="1" applyAlignment="1" applyProtection="1">
      <alignment horizontal="left"/>
    </xf>
    <xf numFmtId="0" fontId="19" fillId="2" borderId="37" xfId="0" applyFont="1" applyFill="1" applyBorder="1" applyAlignment="1" applyProtection="1">
      <alignment horizontal="left"/>
    </xf>
    <xf numFmtId="0" fontId="0" fillId="2" borderId="34" xfId="0" applyFont="1" applyFill="1" applyBorder="1" applyAlignment="1" applyProtection="1">
      <alignment horizontal="center"/>
    </xf>
    <xf numFmtId="0" fontId="0" fillId="2" borderId="35" xfId="0" applyFont="1" applyFill="1" applyBorder="1" applyAlignment="1" applyProtection="1">
      <alignment horizontal="center"/>
    </xf>
    <xf numFmtId="0" fontId="0" fillId="2" borderId="36" xfId="0" applyFont="1" applyFill="1" applyBorder="1" applyAlignment="1" applyProtection="1">
      <alignment horizont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17" fillId="0" borderId="16" xfId="0" applyFont="1" applyFill="1" applyBorder="1" applyAlignment="1" applyProtection="1">
      <alignment horizontal="left" vertical="center"/>
    </xf>
    <xf numFmtId="0" fontId="17" fillId="0" borderId="22" xfId="0" applyFont="1" applyFill="1" applyBorder="1" applyAlignment="1" applyProtection="1">
      <alignment horizontal="left" vertical="center"/>
    </xf>
    <xf numFmtId="0" fontId="17" fillId="0" borderId="14" xfId="0" applyFont="1" applyFill="1" applyBorder="1" applyAlignment="1" applyProtection="1">
      <alignment horizontal="left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8" fillId="7" borderId="31" xfId="0" applyFont="1" applyFill="1" applyBorder="1" applyAlignment="1" applyProtection="1">
      <alignment horizontal="left" vertical="center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17" fillId="0" borderId="31" xfId="0" applyFont="1" applyFill="1" applyBorder="1" applyAlignment="1" applyProtection="1">
      <alignment horizontal="left" vertical="center"/>
    </xf>
    <xf numFmtId="0" fontId="8" fillId="7" borderId="16" xfId="0" applyFont="1" applyFill="1" applyBorder="1" applyAlignment="1" applyProtection="1">
      <alignment horizontal="left" vertical="center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/>
      <protection locked="0"/>
    </xf>
    <xf numFmtId="0" fontId="0" fillId="2" borderId="21" xfId="0" applyNumberFormat="1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 applyProtection="1">
      <alignment horizontal="left" vertical="center" wrapTex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9" fontId="0" fillId="0" borderId="24" xfId="0" applyNumberFormat="1" applyFont="1" applyFill="1" applyBorder="1" applyAlignment="1" applyProtection="1">
      <alignment horizontal="center" vertical="center"/>
    </xf>
    <xf numFmtId="9" fontId="0" fillId="0" borderId="19" xfId="0" applyNumberFormat="1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164" fontId="5" fillId="0" borderId="15" xfId="1" applyNumberFormat="1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</xf>
    <xf numFmtId="0" fontId="0" fillId="2" borderId="15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NumberFormat="1" applyFont="1" applyFill="1" applyBorder="1" applyAlignment="1" applyProtection="1">
      <alignment horizontal="center" vertical="center"/>
      <protection locked="0"/>
    </xf>
    <xf numFmtId="0" fontId="0" fillId="0" borderId="24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0" fillId="4" borderId="13" xfId="0" applyFont="1" applyFill="1" applyBorder="1" applyAlignment="1" applyProtection="1">
      <alignment horizontal="center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9" fillId="6" borderId="15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/>
    <xf numFmtId="0" fontId="0" fillId="0" borderId="21" xfId="0" applyNumberFormat="1" applyFont="1" applyFill="1" applyBorder="1" applyAlignment="1" applyProtection="1"/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protection locked="0"/>
    </xf>
    <xf numFmtId="0" fontId="0" fillId="2" borderId="21" xfId="0" applyNumberFormat="1" applyFont="1" applyFill="1" applyBorder="1" applyAlignment="1" applyProtection="1">
      <protection locked="0"/>
    </xf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23" fillId="0" borderId="1" xfId="0" applyFont="1" applyFill="1" applyBorder="1" applyAlignment="1" applyProtection="1">
      <alignment horizontal="center" vertical="center"/>
    </xf>
    <xf numFmtId="0" fontId="23" fillId="0" borderId="2" xfId="0" applyFont="1" applyFill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6BF07-9261-4695-95AF-ABBF31ABFCDF}">
  <sheetPr codeName="Sheet7">
    <pageSetUpPr fitToPage="1"/>
  </sheetPr>
  <dimension ref="A1:N83"/>
  <sheetViews>
    <sheetView tabSelected="1" topLeftCell="A73" zoomScale="85" zoomScaleNormal="85" workbookViewId="0">
      <selection activeCell="B90" sqref="B90"/>
    </sheetView>
  </sheetViews>
  <sheetFormatPr defaultColWidth="12.109375" defaultRowHeight="18" x14ac:dyDescent="0.3"/>
  <cols>
    <col min="1" max="1" width="8.5546875" style="67" customWidth="1"/>
    <col min="2" max="2" width="73.88671875" style="6" customWidth="1"/>
    <col min="3" max="3" width="25.77734375" style="6" customWidth="1"/>
    <col min="4" max="4" width="42.44140625" style="68" customWidth="1"/>
    <col min="5" max="5" width="18.5546875" style="6" bestFit="1" customWidth="1"/>
    <col min="6" max="6" width="21.6640625" style="6" customWidth="1"/>
    <col min="7" max="7" width="28.21875" style="6" customWidth="1"/>
    <col min="8" max="8" width="14.88671875" style="6" customWidth="1"/>
    <col min="9" max="9" width="14.109375" style="6" customWidth="1"/>
    <col min="10" max="16384" width="12.109375" style="6"/>
  </cols>
  <sheetData>
    <row r="1" spans="1:12" ht="48" customHeight="1" thickBot="1" x14ac:dyDescent="0.35">
      <c r="A1" s="193" t="s">
        <v>96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5"/>
    </row>
    <row r="2" spans="1:12" ht="54.6" customHeight="1" thickBot="1" x14ac:dyDescent="0.45">
      <c r="A2" s="196" t="s">
        <v>0</v>
      </c>
      <c r="B2" s="197"/>
      <c r="C2" s="198"/>
      <c r="D2" s="199" t="s">
        <v>1</v>
      </c>
      <c r="E2" s="200"/>
      <c r="F2" s="201"/>
      <c r="G2" s="70" t="s">
        <v>66</v>
      </c>
      <c r="H2" s="7"/>
      <c r="I2" s="8"/>
      <c r="J2" s="8"/>
      <c r="K2" s="202"/>
      <c r="L2" s="203"/>
    </row>
    <row r="3" spans="1:12" ht="15.6" x14ac:dyDescent="0.3">
      <c r="A3" s="204"/>
      <c r="B3" s="205"/>
      <c r="C3" s="205"/>
      <c r="D3" s="205"/>
      <c r="E3" s="9"/>
      <c r="F3" s="9"/>
      <c r="G3" s="9"/>
      <c r="H3" s="10"/>
      <c r="I3" s="11"/>
      <c r="J3" s="12"/>
      <c r="K3" s="12"/>
      <c r="L3" s="13"/>
    </row>
    <row r="4" spans="1:12" ht="31.5" customHeight="1" x14ac:dyDescent="0.3">
      <c r="A4" s="14"/>
      <c r="B4" s="15"/>
      <c r="C4" s="16" t="s">
        <v>2</v>
      </c>
      <c r="D4" s="17" t="s">
        <v>3</v>
      </c>
      <c r="E4" s="18"/>
      <c r="F4" s="18"/>
      <c r="G4" s="19"/>
      <c r="H4" s="19"/>
      <c r="I4" s="19"/>
      <c r="J4" s="19"/>
      <c r="K4" s="19"/>
      <c r="L4" s="20"/>
    </row>
    <row r="5" spans="1:12" x14ac:dyDescent="0.3">
      <c r="A5" s="14"/>
      <c r="B5" s="21" t="s">
        <v>69</v>
      </c>
      <c r="C5" s="22" t="s">
        <v>75</v>
      </c>
      <c r="D5" s="1"/>
      <c r="E5" s="18"/>
      <c r="F5" s="9"/>
      <c r="G5" s="9"/>
      <c r="H5" s="10"/>
      <c r="I5" s="10"/>
      <c r="J5" s="9"/>
      <c r="K5" s="11"/>
      <c r="L5" s="23"/>
    </row>
    <row r="6" spans="1:12" x14ac:dyDescent="0.3">
      <c r="A6" s="14"/>
      <c r="B6" s="21" t="s">
        <v>70</v>
      </c>
      <c r="C6" s="22" t="s">
        <v>74</v>
      </c>
      <c r="D6" s="1"/>
      <c r="E6" s="18"/>
      <c r="F6" s="9"/>
      <c r="G6" s="9"/>
      <c r="H6" s="10"/>
      <c r="I6" s="10"/>
      <c r="J6" s="9"/>
      <c r="K6" s="24"/>
      <c r="L6" s="23"/>
    </row>
    <row r="7" spans="1:12" x14ac:dyDescent="0.3">
      <c r="A7" s="14"/>
      <c r="B7" s="21" t="s">
        <v>71</v>
      </c>
      <c r="C7" s="22" t="s">
        <v>74</v>
      </c>
      <c r="D7" s="1"/>
      <c r="E7" s="18"/>
      <c r="F7" s="9"/>
      <c r="G7" s="9"/>
      <c r="H7" s="10"/>
      <c r="I7" s="10"/>
      <c r="J7" s="9"/>
      <c r="K7" s="9"/>
      <c r="L7" s="23"/>
    </row>
    <row r="8" spans="1:12" ht="16.95" customHeight="1" x14ac:dyDescent="0.3">
      <c r="A8" s="14"/>
      <c r="B8" s="21" t="s">
        <v>72</v>
      </c>
      <c r="C8" s="22" t="s">
        <v>74</v>
      </c>
      <c r="D8" s="1"/>
      <c r="E8" s="18"/>
      <c r="F8" s="9"/>
      <c r="G8" s="25"/>
      <c r="H8" s="10"/>
      <c r="I8" s="26"/>
      <c r="J8" s="9"/>
      <c r="K8" s="9"/>
      <c r="L8" s="23"/>
    </row>
    <row r="9" spans="1:12" ht="31.2" x14ac:dyDescent="0.3">
      <c r="A9" s="14"/>
      <c r="B9" s="27" t="s">
        <v>73</v>
      </c>
      <c r="C9" s="69" t="s">
        <v>74</v>
      </c>
      <c r="D9" s="1"/>
      <c r="E9" s="18"/>
      <c r="F9" s="9"/>
      <c r="G9" s="9"/>
      <c r="H9" s="10"/>
      <c r="I9" s="10"/>
      <c r="J9" s="9"/>
      <c r="K9" s="9"/>
      <c r="L9" s="23"/>
    </row>
    <row r="10" spans="1:12" ht="6.6" customHeight="1" x14ac:dyDescent="0.3">
      <c r="A10" s="166"/>
      <c r="B10" s="167"/>
      <c r="C10" s="167"/>
      <c r="D10" s="167"/>
      <c r="E10" s="167"/>
      <c r="F10" s="28"/>
      <c r="G10" s="28"/>
      <c r="H10" s="28"/>
      <c r="I10" s="28"/>
      <c r="J10" s="28"/>
      <c r="K10" s="28"/>
      <c r="L10" s="29"/>
    </row>
    <row r="11" spans="1:12" x14ac:dyDescent="0.3">
      <c r="A11" s="30">
        <v>1</v>
      </c>
      <c r="B11" s="191" t="s">
        <v>4</v>
      </c>
      <c r="C11" s="191"/>
      <c r="D11" s="191"/>
      <c r="E11" s="191"/>
      <c r="F11" s="191"/>
      <c r="G11" s="191"/>
      <c r="H11" s="191"/>
      <c r="I11" s="191"/>
      <c r="J11" s="192"/>
      <c r="K11" s="31"/>
      <c r="L11" s="32"/>
    </row>
    <row r="12" spans="1:12" ht="50.4" customHeight="1" x14ac:dyDescent="0.3">
      <c r="A12" s="30"/>
      <c r="B12" s="33" t="s">
        <v>5</v>
      </c>
      <c r="C12" s="34" t="s">
        <v>6</v>
      </c>
      <c r="D12" s="35" t="s">
        <v>7</v>
      </c>
      <c r="E12" s="34" t="s">
        <v>3</v>
      </c>
      <c r="F12" s="34" t="s">
        <v>8</v>
      </c>
      <c r="G12" s="34" t="s">
        <v>9</v>
      </c>
      <c r="H12" s="34" t="s">
        <v>10</v>
      </c>
      <c r="I12" s="36" t="s">
        <v>11</v>
      </c>
      <c r="J12" s="123" t="s">
        <v>12</v>
      </c>
      <c r="K12" s="123"/>
      <c r="L12" s="124"/>
    </row>
    <row r="13" spans="1:12" ht="50.4" customHeight="1" x14ac:dyDescent="0.3">
      <c r="A13" s="30">
        <v>1.3</v>
      </c>
      <c r="B13" s="37" t="s">
        <v>13</v>
      </c>
      <c r="C13" s="38" t="s">
        <v>67</v>
      </c>
      <c r="D13" s="39" t="s">
        <v>76</v>
      </c>
      <c r="E13" s="2"/>
      <c r="F13" s="40">
        <f>IF(D6="",0,E13/D6)</f>
        <v>0</v>
      </c>
      <c r="G13" s="41" t="s">
        <v>58</v>
      </c>
      <c r="H13" s="42">
        <f>IF(F13&gt;=50%,10,IF(F13&gt;=40%,7.5,IF(F13&lt;40%,0)))</f>
        <v>0</v>
      </c>
      <c r="I13" s="43">
        <v>10</v>
      </c>
      <c r="J13" s="206"/>
      <c r="K13" s="206"/>
      <c r="L13" s="207"/>
    </row>
    <row r="14" spans="1:12" ht="19.95" customHeight="1" x14ac:dyDescent="0.3">
      <c r="A14" s="30"/>
      <c r="B14" s="177" t="s">
        <v>14</v>
      </c>
      <c r="C14" s="177"/>
      <c r="D14" s="177"/>
      <c r="E14" s="177"/>
      <c r="F14" s="177"/>
      <c r="G14" s="178"/>
      <c r="H14" s="44">
        <f>SUM(H13:H13)</f>
        <v>0</v>
      </c>
      <c r="I14" s="45">
        <f>SUM(I13:I13)</f>
        <v>10</v>
      </c>
      <c r="J14" s="179"/>
      <c r="K14" s="179"/>
      <c r="L14" s="180"/>
    </row>
    <row r="15" spans="1:12" x14ac:dyDescent="0.3">
      <c r="A15" s="30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10"/>
    </row>
    <row r="16" spans="1:12" ht="50.4" customHeight="1" x14ac:dyDescent="0.3">
      <c r="A16" s="30">
        <v>2</v>
      </c>
      <c r="B16" s="47" t="s">
        <v>15</v>
      </c>
      <c r="C16" s="48" t="s">
        <v>16</v>
      </c>
      <c r="D16" s="71"/>
      <c r="E16" s="185"/>
      <c r="F16" s="186"/>
      <c r="G16" s="186"/>
      <c r="H16" s="186"/>
      <c r="I16" s="186"/>
      <c r="J16" s="186"/>
      <c r="K16" s="186"/>
      <c r="L16" s="187"/>
    </row>
    <row r="17" spans="1:14" ht="50.4" customHeight="1" x14ac:dyDescent="0.3">
      <c r="A17" s="30"/>
      <c r="B17" s="33" t="s">
        <v>5</v>
      </c>
      <c r="C17" s="34" t="s">
        <v>17</v>
      </c>
      <c r="D17" s="35" t="s">
        <v>7</v>
      </c>
      <c r="E17" s="184" t="s">
        <v>18</v>
      </c>
      <c r="F17" s="184"/>
      <c r="G17" s="34" t="s">
        <v>9</v>
      </c>
      <c r="H17" s="34" t="s">
        <v>10</v>
      </c>
      <c r="I17" s="36" t="s">
        <v>11</v>
      </c>
      <c r="J17" s="123" t="s">
        <v>12</v>
      </c>
      <c r="K17" s="123"/>
      <c r="L17" s="124"/>
    </row>
    <row r="18" spans="1:14" ht="50.4" customHeight="1" x14ac:dyDescent="0.4">
      <c r="A18" s="30">
        <v>2.1</v>
      </c>
      <c r="B18" s="50" t="s">
        <v>19</v>
      </c>
      <c r="C18" s="51">
        <v>0.13</v>
      </c>
      <c r="D18" s="39" t="s">
        <v>77</v>
      </c>
      <c r="E18" s="188"/>
      <c r="F18" s="188"/>
      <c r="G18" s="41" t="str">
        <f>IF(G2="PSH-DV","100-13% = 10 points
&lt;13-08% = 5 points
&lt;08% = 0 points",
IF(G2="PSH","100-15% = 10 points
&lt;15-08% = 5 points
G22 &lt;08% = 0 points","N/A-PSH ONLY"))</f>
        <v>100-13% = 10 points
&lt;13-08% = 5 points
&lt;08% = 0 points</v>
      </c>
      <c r="H18" s="3">
        <f>IF(G2= "PSH",IF(E18=0,0,IF(E18&gt;=15%,10,IF(E18&gt;=8%,5,IF(E18&lt;=8%,0,"N/A")))),IF(E18=0,0,IF(E18&gt;=13%,10,IF(E18&gt;=8%,5,IF(E18&lt;=8%,0,"N/A")))))</f>
        <v>0</v>
      </c>
      <c r="I18" s="73">
        <v>10</v>
      </c>
      <c r="J18" s="189"/>
      <c r="K18" s="189"/>
      <c r="L18" s="190"/>
      <c r="N18" s="74"/>
    </row>
    <row r="19" spans="1:14" ht="50.4" customHeight="1" x14ac:dyDescent="0.4">
      <c r="A19" s="30">
        <v>2.2000000000000002</v>
      </c>
      <c r="B19" s="50" t="s">
        <v>21</v>
      </c>
      <c r="C19" s="51">
        <v>0.4</v>
      </c>
      <c r="D19" s="39" t="s">
        <v>78</v>
      </c>
      <c r="E19" s="188"/>
      <c r="F19" s="188"/>
      <c r="G19" s="41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100-40% = 10 points                               &lt;40-30% = 5 points                                 &lt;30% = 0 points</v>
      </c>
      <c r="H19" s="3">
        <f>IF(G2= "PSH",IF(E19=0,0,IF(E19&gt;=50%,10,IF(E19&gt;=35%,5,IF(E19&lt;=35%,0,"N/A")))),IF(E19=0,0,IF(E19&gt;=40%,10,IF(E19&gt;=30%,5,IF(E19&lt;=30%,0,"N/A")))))</f>
        <v>0</v>
      </c>
      <c r="I19" s="73">
        <v>10</v>
      </c>
      <c r="J19" s="189"/>
      <c r="K19" s="189"/>
      <c r="L19" s="190"/>
      <c r="N19" s="74"/>
    </row>
    <row r="20" spans="1:14" ht="50.4" customHeight="1" x14ac:dyDescent="0.4">
      <c r="A20" s="30">
        <v>2.2999999999999998</v>
      </c>
      <c r="B20" s="37" t="s">
        <v>59</v>
      </c>
      <c r="C20" s="53">
        <v>0.45</v>
      </c>
      <c r="D20" s="39" t="s">
        <v>79</v>
      </c>
      <c r="E20" s="188"/>
      <c r="F20" s="188"/>
      <c r="G20" s="41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100-45% = 10 points                               &lt;45-35% = 5 points                                 &lt;35% = 0 points</v>
      </c>
      <c r="H20" s="3">
        <f>IF(G2= "PSH",IF(E20=0,0,IF(E20&gt;=60%,10,IF(E20&gt;=45%,5,IF(E20&lt;=45%,0,"N/A")))),IF(E20=0,0,IF(E20&gt;=45%,10,IF(E20&gt;=35%,5,IF(E20&lt;=35%,0,"N/A")))))</f>
        <v>0</v>
      </c>
      <c r="I20" s="73">
        <v>10</v>
      </c>
      <c r="J20" s="189"/>
      <c r="K20" s="189"/>
      <c r="L20" s="190"/>
      <c r="N20" s="74"/>
    </row>
    <row r="21" spans="1:14" ht="18" customHeight="1" x14ac:dyDescent="0.4">
      <c r="A21" s="30"/>
      <c r="B21" s="177" t="s">
        <v>24</v>
      </c>
      <c r="C21" s="177"/>
      <c r="D21" s="177"/>
      <c r="E21" s="177"/>
      <c r="F21" s="177"/>
      <c r="G21" s="178"/>
      <c r="H21" s="44">
        <f>SUM(H18:H20)</f>
        <v>0</v>
      </c>
      <c r="I21" s="45">
        <f>SUM(I18:I20)</f>
        <v>30</v>
      </c>
      <c r="J21" s="179"/>
      <c r="K21" s="179"/>
      <c r="L21" s="180"/>
      <c r="N21" s="74"/>
    </row>
    <row r="22" spans="1:14" ht="10.95" customHeight="1" x14ac:dyDescent="0.3">
      <c r="A22" s="166"/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 s="168"/>
    </row>
    <row r="23" spans="1:14" ht="50.4" customHeight="1" x14ac:dyDescent="0.3">
      <c r="A23" s="30">
        <v>3</v>
      </c>
      <c r="B23" s="47" t="s">
        <v>25</v>
      </c>
      <c r="C23" s="48" t="s">
        <v>26</v>
      </c>
      <c r="D23" s="185"/>
      <c r="E23" s="186"/>
      <c r="F23" s="186"/>
      <c r="G23" s="186"/>
      <c r="H23" s="186"/>
      <c r="I23" s="186"/>
      <c r="J23" s="186"/>
      <c r="K23" s="186"/>
      <c r="L23" s="187"/>
    </row>
    <row r="24" spans="1:14" ht="50.4" customHeight="1" x14ac:dyDescent="0.3">
      <c r="A24" s="30"/>
      <c r="B24" s="33" t="s">
        <v>5</v>
      </c>
      <c r="C24" s="34" t="s">
        <v>17</v>
      </c>
      <c r="D24" s="35" t="s">
        <v>7</v>
      </c>
      <c r="E24" s="184" t="s">
        <v>18</v>
      </c>
      <c r="F24" s="184"/>
      <c r="G24" s="34" t="s">
        <v>9</v>
      </c>
      <c r="H24" s="34" t="s">
        <v>10</v>
      </c>
      <c r="I24" s="36" t="s">
        <v>11</v>
      </c>
      <c r="J24" s="123" t="s">
        <v>12</v>
      </c>
      <c r="K24" s="123"/>
      <c r="L24" s="124"/>
    </row>
    <row r="25" spans="1:14" ht="50.4" customHeight="1" x14ac:dyDescent="0.35">
      <c r="A25" s="30">
        <v>3.1</v>
      </c>
      <c r="B25" s="50" t="s">
        <v>27</v>
      </c>
      <c r="C25" s="51">
        <v>0.15</v>
      </c>
      <c r="D25" s="39" t="s">
        <v>80</v>
      </c>
      <c r="E25" s="188"/>
      <c r="F25" s="188"/>
      <c r="G25" s="41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100-15% = 10 points                               &lt;15-10 = 5 points                                 &lt;10% = 0 points</v>
      </c>
      <c r="H25" s="3">
        <f>IF(G2= "PSH",IF(E25=0,0,IF(E25&gt;=20%,10,IF(E25&gt;=15%,5,IF(E25&lt;15%,0,"N/A")))),IF(E25=0,0,IF(E25&gt;=15%,10,IF(E25&gt;=10%,5,IF(E25&lt;10%,0,"N/A")))))</f>
        <v>0</v>
      </c>
      <c r="I25" s="73">
        <v>10</v>
      </c>
      <c r="J25" s="189"/>
      <c r="K25" s="189"/>
      <c r="L25" s="190"/>
      <c r="N25" s="49"/>
    </row>
    <row r="26" spans="1:14" ht="50.4" customHeight="1" x14ac:dyDescent="0.35">
      <c r="A26" s="30">
        <v>3.2</v>
      </c>
      <c r="B26" s="50" t="s">
        <v>28</v>
      </c>
      <c r="C26" s="53">
        <v>0.3</v>
      </c>
      <c r="D26" s="39" t="s">
        <v>81</v>
      </c>
      <c r="E26" s="188"/>
      <c r="F26" s="188"/>
      <c r="G26" s="41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100-30% = 10 points                               &lt;30-20% = 5 points                                 &lt;20% = 0 points</v>
      </c>
      <c r="H26" s="3">
        <f>IF(G2= "PSH",IF(E26=0,0,IF(E26&gt;=40%,10,IF(E26&gt;=30%,5,IF(E26&lt;=30%,0,"N/A")))),IF(E26=0,0,IF(E26&gt;=30%,5,IF(E26&gt;=20%,2.5,IF(E26&lt;=20%,0,"N/A")))))</f>
        <v>0</v>
      </c>
      <c r="I26" s="73">
        <v>10</v>
      </c>
      <c r="J26" s="189"/>
      <c r="K26" s="189"/>
      <c r="L26" s="190"/>
      <c r="N26" s="49"/>
    </row>
    <row r="27" spans="1:14" ht="43.95" customHeight="1" x14ac:dyDescent="0.35">
      <c r="A27" s="30">
        <v>3.3</v>
      </c>
      <c r="B27" s="37" t="s">
        <v>60</v>
      </c>
      <c r="C27" s="53">
        <v>0.4</v>
      </c>
      <c r="D27" s="39" t="s">
        <v>82</v>
      </c>
      <c r="E27" s="188"/>
      <c r="F27" s="188"/>
      <c r="G27" s="41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100-40% = 10 points                               &lt;40-30% = 5 points                                 &lt;30% = 0 points</v>
      </c>
      <c r="H27" s="3">
        <f>IF(G2= "PSH",IF(E27=0,0,IF(E27&gt;=50%,10,IF(E27&gt;=40%,5,IF(E27&lt;=40%,0,"N/A")))),IF(E27=0,0,IF(E27&gt;=40%,5,IF(E27&gt;=30%,2.5,IF(E27&lt;=20%,0,"N/A")))))</f>
        <v>0</v>
      </c>
      <c r="I27" s="73">
        <v>10</v>
      </c>
      <c r="J27" s="189"/>
      <c r="K27" s="189"/>
      <c r="L27" s="190"/>
      <c r="N27" s="49"/>
    </row>
    <row r="28" spans="1:14" ht="15.6" customHeight="1" x14ac:dyDescent="0.35">
      <c r="A28" s="30"/>
      <c r="B28" s="177" t="s">
        <v>24</v>
      </c>
      <c r="C28" s="177"/>
      <c r="D28" s="177"/>
      <c r="E28" s="177"/>
      <c r="F28" s="177"/>
      <c r="G28" s="178"/>
      <c r="H28" s="44">
        <f>SUM(H25:H27)</f>
        <v>0</v>
      </c>
      <c r="I28" s="45">
        <f>SUM(I25:I27)</f>
        <v>30</v>
      </c>
      <c r="J28" s="179"/>
      <c r="K28" s="179"/>
      <c r="L28" s="180"/>
      <c r="N28" s="46"/>
    </row>
    <row r="29" spans="1:14" ht="7.2" customHeight="1" x14ac:dyDescent="0.35">
      <c r="A29" s="166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8"/>
      <c r="N29" s="46"/>
    </row>
    <row r="30" spans="1:14" ht="45" hidden="1" customHeight="1" x14ac:dyDescent="0.35">
      <c r="A30" s="30">
        <v>2</v>
      </c>
      <c r="B30" s="47" t="s">
        <v>29</v>
      </c>
      <c r="C30" s="71" t="s">
        <v>16</v>
      </c>
      <c r="D30" s="185"/>
      <c r="E30" s="186"/>
      <c r="F30" s="186"/>
      <c r="G30" s="186"/>
      <c r="H30" s="186"/>
      <c r="I30" s="186"/>
      <c r="J30" s="186"/>
      <c r="K30" s="186"/>
      <c r="L30" s="187"/>
      <c r="N30" s="49"/>
    </row>
    <row r="31" spans="1:14" ht="45" hidden="1" customHeight="1" x14ac:dyDescent="0.3">
      <c r="A31" s="30"/>
      <c r="B31" s="33" t="s">
        <v>5</v>
      </c>
      <c r="C31" s="34" t="s">
        <v>17</v>
      </c>
      <c r="D31" s="35" t="s">
        <v>7</v>
      </c>
      <c r="E31" s="184" t="s">
        <v>18</v>
      </c>
      <c r="F31" s="184"/>
      <c r="G31" s="34" t="s">
        <v>9</v>
      </c>
      <c r="H31" s="34" t="s">
        <v>10</v>
      </c>
      <c r="I31" s="36" t="s">
        <v>11</v>
      </c>
      <c r="J31" s="123" t="s">
        <v>12</v>
      </c>
      <c r="K31" s="123"/>
      <c r="L31" s="124"/>
    </row>
    <row r="32" spans="1:14" ht="51" hidden="1" customHeight="1" x14ac:dyDescent="0.3">
      <c r="A32" s="30">
        <v>2.1</v>
      </c>
      <c r="B32" s="50" t="s">
        <v>19</v>
      </c>
      <c r="C32" s="72" t="s">
        <v>30</v>
      </c>
      <c r="D32" s="43" t="s">
        <v>20</v>
      </c>
      <c r="E32" s="172"/>
      <c r="F32" s="172"/>
      <c r="G32" s="41" t="str">
        <f>IF(G2="RRH-DV","100-15% = 10 points                               &lt;15-08% = 5 points                                 &lt;08% = 0 points",IF(G2="RRH","100-17% = 10 points                               &lt;17-11% = 5 points                                 &lt;11% = 0 points","N/A-RRH ONLY"))</f>
        <v>N/A-RRH ONLY</v>
      </c>
      <c r="H32" s="3">
        <f>IF(G2= "RRH",IF(E32=0,0,IF(E32&gt;=17%,10,IF(E32&gt;=11%,5,IF(E32&lt;=11%,0,"N/A")))),IF(E32=0,0,IF(E32&gt;=15%,10,IF(E32&gt;=8%,5,IF(E32&lt;=8%,0,"N/A")))))</f>
        <v>0</v>
      </c>
      <c r="I32" s="76">
        <v>10</v>
      </c>
      <c r="J32" s="175"/>
      <c r="K32" s="175"/>
      <c r="L32" s="176"/>
    </row>
    <row r="33" spans="1:12" ht="51" hidden="1" customHeight="1" x14ac:dyDescent="0.3">
      <c r="A33" s="30">
        <v>2.2000000000000002</v>
      </c>
      <c r="B33" s="50" t="s">
        <v>21</v>
      </c>
      <c r="C33" s="72" t="s">
        <v>31</v>
      </c>
      <c r="D33" s="43" t="s">
        <v>22</v>
      </c>
      <c r="E33" s="172"/>
      <c r="F33" s="172"/>
      <c r="G33" s="41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N/A-RRH ONLY</v>
      </c>
      <c r="H33" s="3">
        <f>IF(G2= "RRH",IF(E33=0,0,IF(E33&gt;=25%,10,IF(E33&gt;=15%,5,IF(E33&lt;=15%,0,"N/A")))),IF(E33=0,0,IF(E33&gt;=20%,10,IF(E33&gt;=10%,5,IF(E33&lt;=10%,0,"N/A")))))</f>
        <v>0</v>
      </c>
      <c r="I33" s="76">
        <v>10</v>
      </c>
      <c r="J33" s="175"/>
      <c r="K33" s="175"/>
      <c r="L33" s="176"/>
    </row>
    <row r="34" spans="1:12" ht="51" hidden="1" customHeight="1" x14ac:dyDescent="0.3">
      <c r="A34" s="30">
        <v>2.2999999999999998</v>
      </c>
      <c r="B34" s="37" t="s">
        <v>59</v>
      </c>
      <c r="C34" s="75" t="s">
        <v>32</v>
      </c>
      <c r="D34" s="43" t="s">
        <v>23</v>
      </c>
      <c r="E34" s="172"/>
      <c r="F34" s="172"/>
      <c r="G34" s="41" t="str">
        <f>IF(G2="RRH-DV","100-25% = 10 points                               &lt;25-15% = 5 points                                 &lt;15% = 0 points",IF(G2="RRH","100-30% = 10 points                               &lt;30-20% = 5 points                                 &lt;20% = 0 points","N/A-RRH ONLY"))</f>
        <v>N/A-RRH ONLY</v>
      </c>
      <c r="H34" s="3">
        <f>IF(G2= "RRH",IF(E34=0,0,IF(E34&gt;=30%,10,IF(E34&gt;=20%,5,IF(E34&lt;=20%,0,"N/A")))),IF(E34=0,0,IF(E34&gt;=25%,10,IF(E34&gt;=15%,5,IF(E34&lt;=15%,0,"N/A")))))</f>
        <v>0</v>
      </c>
      <c r="I34" s="76">
        <v>10</v>
      </c>
      <c r="J34" s="175"/>
      <c r="K34" s="175"/>
      <c r="L34" s="176"/>
    </row>
    <row r="35" spans="1:12" ht="15" hidden="1" customHeight="1" x14ac:dyDescent="0.3">
      <c r="A35" s="30"/>
      <c r="B35" s="177" t="s">
        <v>24</v>
      </c>
      <c r="C35" s="177"/>
      <c r="D35" s="177"/>
      <c r="E35" s="177"/>
      <c r="F35" s="177"/>
      <c r="G35" s="178"/>
      <c r="H35" s="44">
        <f>SUM(H32:H34)</f>
        <v>0</v>
      </c>
      <c r="I35" s="45">
        <f>SUM(I32:I34)</f>
        <v>30</v>
      </c>
      <c r="J35" s="179"/>
      <c r="K35" s="179"/>
      <c r="L35" s="180"/>
    </row>
    <row r="36" spans="1:12" ht="8.4" hidden="1" customHeight="1" x14ac:dyDescent="0.3">
      <c r="A36" s="166"/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8"/>
    </row>
    <row r="37" spans="1:12" ht="20.399999999999999" hidden="1" customHeight="1" x14ac:dyDescent="0.3">
      <c r="A37" s="30">
        <v>3</v>
      </c>
      <c r="B37" s="47" t="s">
        <v>33</v>
      </c>
      <c r="C37" s="48" t="s">
        <v>26</v>
      </c>
      <c r="D37" s="185"/>
      <c r="E37" s="186"/>
      <c r="F37" s="186"/>
      <c r="G37" s="186"/>
      <c r="H37" s="186"/>
      <c r="I37" s="186"/>
      <c r="J37" s="186"/>
      <c r="K37" s="186"/>
      <c r="L37" s="187"/>
    </row>
    <row r="38" spans="1:12" ht="45" hidden="1" customHeight="1" x14ac:dyDescent="0.3">
      <c r="A38" s="30"/>
      <c r="B38" s="54" t="s">
        <v>5</v>
      </c>
      <c r="C38" s="34" t="s">
        <v>17</v>
      </c>
      <c r="D38" s="35" t="s">
        <v>7</v>
      </c>
      <c r="E38" s="184" t="s">
        <v>18</v>
      </c>
      <c r="F38" s="184"/>
      <c r="G38" s="34" t="s">
        <v>9</v>
      </c>
      <c r="H38" s="34" t="s">
        <v>10</v>
      </c>
      <c r="I38" s="36" t="s">
        <v>11</v>
      </c>
      <c r="J38" s="123" t="s">
        <v>12</v>
      </c>
      <c r="K38" s="123"/>
      <c r="L38" s="124"/>
    </row>
    <row r="39" spans="1:12" ht="50.4" hidden="1" customHeight="1" x14ac:dyDescent="0.3">
      <c r="A39" s="30">
        <v>3.1</v>
      </c>
      <c r="B39" s="50" t="s">
        <v>34</v>
      </c>
      <c r="C39" s="72" t="s">
        <v>35</v>
      </c>
      <c r="D39" s="43" t="s">
        <v>80</v>
      </c>
      <c r="E39" s="172"/>
      <c r="F39" s="172"/>
      <c r="G39" s="41" t="str">
        <f>IF(G2="RRH-DV","100-15% = 10 points                               &lt;15-10% = 5 points                                 &lt;10% = 0 points",IF(G2="RRH","100-20% = 10 points                               &lt;20-15% = 5 points                                 &lt;15% = 0 points","N/A_RRH ONLY"))</f>
        <v>N/A_RRH ONLY</v>
      </c>
      <c r="H39" s="3">
        <f>IF(G2= "RRH",IF(E39=0,0,IF(E39&gt;=20%,10,IF(E39&gt;=15%,5,IF(E39&lt;15%,0,"N/A")))),IF(E39=0,0,IF(E39&gt;=15%,10,IF(E39&gt;=10%,5,IF(E39&lt;=10%,0,"N/A")))))</f>
        <v>0</v>
      </c>
      <c r="I39" s="52">
        <v>10</v>
      </c>
      <c r="J39" s="175"/>
      <c r="K39" s="175"/>
      <c r="L39" s="176"/>
    </row>
    <row r="40" spans="1:12" s="55" customFormat="1" ht="50.4" hidden="1" customHeight="1" x14ac:dyDescent="0.3">
      <c r="A40" s="30">
        <v>3.2</v>
      </c>
      <c r="B40" s="50" t="s">
        <v>28</v>
      </c>
      <c r="C40" s="72" t="s">
        <v>31</v>
      </c>
      <c r="D40" s="43" t="s">
        <v>81</v>
      </c>
      <c r="E40" s="172"/>
      <c r="F40" s="172"/>
      <c r="G40" s="41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N/A-RRH ONLY</v>
      </c>
      <c r="H40" s="3">
        <f>IF(G2= "RRH",IF(E40=0,0,IF(E40&gt;=25%,10,IF(E40&gt;=15%,5,IF(E40&lt;15%,0,"N/A")))),IF(E40=0,0,IF(E40&gt;=25%,10,IF(E40&gt;=15%,5,IF(E40&lt;15%,0,"N/A")))))</f>
        <v>0</v>
      </c>
      <c r="I40" s="52">
        <v>10</v>
      </c>
      <c r="J40" s="175"/>
      <c r="K40" s="175"/>
      <c r="L40" s="176"/>
    </row>
    <row r="41" spans="1:12" ht="50.4" hidden="1" customHeight="1" x14ac:dyDescent="0.3">
      <c r="A41" s="30">
        <v>3.3</v>
      </c>
      <c r="B41" s="37" t="s">
        <v>61</v>
      </c>
      <c r="C41" s="75" t="s">
        <v>31</v>
      </c>
      <c r="D41" s="43" t="s">
        <v>82</v>
      </c>
      <c r="E41" s="172"/>
      <c r="F41" s="172"/>
      <c r="G41" s="56" t="str">
        <f>IF(G2="RRH-DV","100-20% = 10 points                               &lt;20-12% = 5 points                                 &lt;12% = 0 points",IF(G2="RRH","100-25% = 10 points                               &lt;25-15% = 5 points                                 &lt;15% = 0 points","N/A-RRH ONLY"))</f>
        <v>N/A-RRH ONLY</v>
      </c>
      <c r="H41" s="3">
        <f>IF(G2= "RRH",IF(E41=0,0,IF(E41&gt;=25%,10,IF(E41&gt;=15%,5,IF(E41&lt;=15%,0,"N/A")))),IF(E41=0,0,IF(E41&gt;=20%,10,IF(E41&gt;=12%,5,IF(E41&lt;=12%,0,"N/A")))))</f>
        <v>0</v>
      </c>
      <c r="I41" s="52">
        <v>10</v>
      </c>
      <c r="J41" s="175"/>
      <c r="K41" s="175"/>
      <c r="L41" s="176"/>
    </row>
    <row r="42" spans="1:12" hidden="1" x14ac:dyDescent="0.3">
      <c r="A42" s="30"/>
      <c r="B42" s="177" t="s">
        <v>24</v>
      </c>
      <c r="C42" s="177"/>
      <c r="D42" s="177"/>
      <c r="E42" s="177"/>
      <c r="F42" s="177"/>
      <c r="G42" s="178"/>
      <c r="H42" s="44">
        <f>SUM(H39:H41)</f>
        <v>0</v>
      </c>
      <c r="I42" s="45">
        <f>SUM(I39:I41)</f>
        <v>30</v>
      </c>
      <c r="J42" s="179"/>
      <c r="K42" s="179"/>
      <c r="L42" s="180"/>
    </row>
    <row r="43" spans="1:12" hidden="1" x14ac:dyDescent="0.3">
      <c r="A43" s="30"/>
      <c r="B43" s="177" t="s">
        <v>36</v>
      </c>
      <c r="C43" s="177"/>
      <c r="D43" s="177"/>
      <c r="E43" s="177"/>
      <c r="F43" s="177"/>
      <c r="G43" s="178"/>
      <c r="H43" s="44">
        <f>SUM(H21,H28,H35,H42)</f>
        <v>0</v>
      </c>
      <c r="I43" s="45">
        <v>60</v>
      </c>
      <c r="J43" s="181"/>
      <c r="K43" s="182"/>
      <c r="L43" s="183"/>
    </row>
    <row r="44" spans="1:12" ht="14.4" hidden="1" x14ac:dyDescent="0.3">
      <c r="A44" s="166"/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8"/>
    </row>
    <row r="45" spans="1:12" x14ac:dyDescent="0.3">
      <c r="A45" s="30">
        <v>4</v>
      </c>
      <c r="B45" s="169" t="s">
        <v>37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70"/>
    </row>
    <row r="46" spans="1:12" ht="31.2" x14ac:dyDescent="0.3">
      <c r="A46" s="30"/>
      <c r="B46" s="54" t="s">
        <v>5</v>
      </c>
      <c r="C46" s="34" t="s">
        <v>6</v>
      </c>
      <c r="D46" s="35" t="s">
        <v>7</v>
      </c>
      <c r="E46" s="171" t="s">
        <v>3</v>
      </c>
      <c r="F46" s="171"/>
      <c r="G46" s="34" t="s">
        <v>38</v>
      </c>
      <c r="H46" s="34" t="s">
        <v>10</v>
      </c>
      <c r="I46" s="36" t="s">
        <v>11</v>
      </c>
      <c r="J46" s="123" t="s">
        <v>12</v>
      </c>
      <c r="K46" s="123"/>
      <c r="L46" s="124"/>
    </row>
    <row r="47" spans="1:12" s="55" customFormat="1" ht="11.4" hidden="1" customHeight="1" x14ac:dyDescent="0.3">
      <c r="A47" s="30">
        <v>4.0999999999999996</v>
      </c>
      <c r="B47" s="157" t="s">
        <v>39</v>
      </c>
      <c r="C47" s="158" t="s">
        <v>40</v>
      </c>
      <c r="D47" s="174" t="s">
        <v>83</v>
      </c>
      <c r="E47" s="172"/>
      <c r="F47" s="172"/>
      <c r="G47" s="173" t="s">
        <v>62</v>
      </c>
      <c r="H47" s="140">
        <f>IF(OR(E47&gt;=85%,F50&gt;=85%),20,IF(OR(E47&gt;=70%,F50&gt;=70%),10,IF(OR(E47&lt;70%,F50,70%),0,0)))</f>
        <v>0</v>
      </c>
      <c r="I47" s="133">
        <v>20</v>
      </c>
      <c r="J47" s="154"/>
      <c r="K47" s="154"/>
      <c r="L47" s="155"/>
    </row>
    <row r="48" spans="1:12" s="55" customFormat="1" ht="11.4" hidden="1" customHeight="1" x14ac:dyDescent="0.3">
      <c r="A48" s="30"/>
      <c r="B48" s="157"/>
      <c r="C48" s="158"/>
      <c r="D48" s="164"/>
      <c r="E48" s="172"/>
      <c r="F48" s="172"/>
      <c r="G48" s="173"/>
      <c r="H48" s="140"/>
      <c r="I48" s="133"/>
      <c r="J48" s="154"/>
      <c r="K48" s="154"/>
      <c r="L48" s="155"/>
    </row>
    <row r="49" spans="1:14" s="55" customFormat="1" ht="11.4" hidden="1" customHeight="1" x14ac:dyDescent="0.3">
      <c r="A49" s="30"/>
      <c r="B49" s="157"/>
      <c r="C49" s="158"/>
      <c r="D49" s="164"/>
      <c r="E49" s="172"/>
      <c r="F49" s="172"/>
      <c r="G49" s="173"/>
      <c r="H49" s="140"/>
      <c r="I49" s="133"/>
      <c r="J49" s="154"/>
      <c r="K49" s="154"/>
      <c r="L49" s="155"/>
    </row>
    <row r="50" spans="1:14" s="55" customFormat="1" ht="37.950000000000003" hidden="1" customHeight="1" x14ac:dyDescent="0.4">
      <c r="A50" s="30"/>
      <c r="B50" s="157"/>
      <c r="C50" s="158"/>
      <c r="D50" s="164"/>
      <c r="E50" s="57"/>
      <c r="F50" s="156">
        <f>IF(OR(E50="",E51=""),0,((D5-D7+E51-E50)/D5))</f>
        <v>0</v>
      </c>
      <c r="G50" s="173"/>
      <c r="H50" s="140"/>
      <c r="I50" s="133"/>
      <c r="J50" s="154"/>
      <c r="K50" s="154"/>
      <c r="L50" s="155"/>
      <c r="N50" s="58"/>
    </row>
    <row r="51" spans="1:14" s="55" customFormat="1" ht="37.950000000000003" hidden="1" customHeight="1" x14ac:dyDescent="0.4">
      <c r="A51" s="30"/>
      <c r="B51" s="157"/>
      <c r="C51" s="158"/>
      <c r="D51" s="165"/>
      <c r="E51" s="57">
        <v>0</v>
      </c>
      <c r="F51" s="156"/>
      <c r="G51" s="173"/>
      <c r="H51" s="140"/>
      <c r="I51" s="133"/>
      <c r="J51" s="154"/>
      <c r="K51" s="154"/>
      <c r="L51" s="155"/>
      <c r="N51" s="58"/>
    </row>
    <row r="52" spans="1:14" ht="40.200000000000003" customHeight="1" x14ac:dyDescent="0.3">
      <c r="A52" s="30">
        <v>4.0999999999999996</v>
      </c>
      <c r="B52" s="157" t="s">
        <v>41</v>
      </c>
      <c r="C52" s="158" t="s">
        <v>42</v>
      </c>
      <c r="D52" s="163" t="s">
        <v>83</v>
      </c>
      <c r="E52" s="159"/>
      <c r="F52" s="159"/>
      <c r="G52" s="160" t="s">
        <v>63</v>
      </c>
      <c r="H52" s="140">
        <f>IF(OR(E52&gt;=95%,F53&gt;=95%),20,IF(OR(E52&gt;=92%,F53&gt;=92%),10,IF(OR(E52&lt;92%,F53,92%),0,0)))</f>
        <v>0</v>
      </c>
      <c r="I52" s="141">
        <v>20</v>
      </c>
      <c r="J52" s="161"/>
      <c r="K52" s="161"/>
      <c r="L52" s="162"/>
    </row>
    <row r="53" spans="1:14" ht="40.200000000000003" customHeight="1" x14ac:dyDescent="0.3">
      <c r="A53" s="30"/>
      <c r="B53" s="157"/>
      <c r="C53" s="158"/>
      <c r="D53" s="164"/>
      <c r="E53" s="4"/>
      <c r="F53" s="149">
        <f>IF(OR(E54="",E53=""),0,((D5-D7+E54-E53)/D5))</f>
        <v>0</v>
      </c>
      <c r="G53" s="160"/>
      <c r="H53" s="140"/>
      <c r="I53" s="141"/>
      <c r="J53" s="161"/>
      <c r="K53" s="161"/>
      <c r="L53" s="162"/>
    </row>
    <row r="54" spans="1:14" ht="41.4" customHeight="1" x14ac:dyDescent="0.3">
      <c r="A54" s="30"/>
      <c r="B54" s="157"/>
      <c r="C54" s="158"/>
      <c r="D54" s="165"/>
      <c r="E54" s="4"/>
      <c r="F54" s="150"/>
      <c r="G54" s="160"/>
      <c r="H54" s="140"/>
      <c r="I54" s="141"/>
      <c r="J54" s="161"/>
      <c r="K54" s="161"/>
      <c r="L54" s="162"/>
    </row>
    <row r="55" spans="1:14" x14ac:dyDescent="0.3">
      <c r="A55" s="30"/>
      <c r="B55" s="151" t="s">
        <v>43</v>
      </c>
      <c r="C55" s="151"/>
      <c r="D55" s="151"/>
      <c r="E55" s="151"/>
      <c r="F55" s="151"/>
      <c r="G55" s="151"/>
      <c r="H55" s="44">
        <f>SUM(H47:H54)</f>
        <v>0</v>
      </c>
      <c r="I55" s="45">
        <v>20</v>
      </c>
      <c r="J55" s="152"/>
      <c r="K55" s="152"/>
      <c r="L55" s="153"/>
    </row>
    <row r="56" spans="1:14" s="55" customFormat="1" x14ac:dyDescent="0.3">
      <c r="A56" s="5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10"/>
    </row>
    <row r="57" spans="1:14" x14ac:dyDescent="0.3">
      <c r="A57" s="5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10"/>
    </row>
    <row r="58" spans="1:14" x14ac:dyDescent="0.3">
      <c r="A58" s="30">
        <v>6</v>
      </c>
      <c r="B58" s="121" t="s">
        <v>44</v>
      </c>
      <c r="C58" s="121"/>
      <c r="D58" s="121"/>
      <c r="E58" s="121"/>
      <c r="F58" s="121"/>
      <c r="G58" s="121"/>
      <c r="H58" s="121"/>
      <c r="I58" s="121"/>
      <c r="J58" s="121"/>
      <c r="K58" s="121"/>
      <c r="L58" s="122"/>
    </row>
    <row r="59" spans="1:14" ht="55.8" customHeight="1" x14ac:dyDescent="0.3">
      <c r="A59" s="30"/>
      <c r="B59" s="33" t="s">
        <v>5</v>
      </c>
      <c r="C59" s="34" t="s">
        <v>6</v>
      </c>
      <c r="D59" s="35" t="s">
        <v>7</v>
      </c>
      <c r="E59" s="104" t="s">
        <v>3</v>
      </c>
      <c r="F59" s="105"/>
      <c r="G59" s="34" t="s">
        <v>9</v>
      </c>
      <c r="H59" s="34" t="s">
        <v>10</v>
      </c>
      <c r="I59" s="36" t="s">
        <v>11</v>
      </c>
      <c r="J59" s="123" t="s">
        <v>12</v>
      </c>
      <c r="K59" s="123"/>
      <c r="L59" s="124"/>
    </row>
    <row r="60" spans="1:14" ht="16.95" customHeight="1" x14ac:dyDescent="0.3">
      <c r="A60" s="30">
        <v>6.1</v>
      </c>
      <c r="B60" s="142" t="s">
        <v>45</v>
      </c>
      <c r="C60" s="137" t="s">
        <v>56</v>
      </c>
      <c r="D60" s="125" t="s">
        <v>84</v>
      </c>
      <c r="E60" s="143"/>
      <c r="F60" s="144"/>
      <c r="G60" s="139" t="s">
        <v>64</v>
      </c>
      <c r="H60" s="140">
        <f>IF(E60="",0,IF(E60&lt;=30,20,IF(E60&lt;=60,15,IF(E60&gt;60,0,))))</f>
        <v>0</v>
      </c>
      <c r="I60" s="133">
        <v>20</v>
      </c>
      <c r="J60" s="134"/>
      <c r="K60" s="134"/>
      <c r="L60" s="135"/>
    </row>
    <row r="61" spans="1:14" ht="15" customHeight="1" x14ac:dyDescent="0.3">
      <c r="A61" s="30"/>
      <c r="B61" s="142"/>
      <c r="C61" s="137"/>
      <c r="D61" s="126"/>
      <c r="E61" s="145"/>
      <c r="F61" s="146"/>
      <c r="G61" s="139"/>
      <c r="H61" s="140"/>
      <c r="I61" s="133"/>
      <c r="J61" s="134"/>
      <c r="K61" s="134"/>
      <c r="L61" s="135"/>
    </row>
    <row r="62" spans="1:14" ht="15" customHeight="1" x14ac:dyDescent="0.3">
      <c r="A62" s="30"/>
      <c r="B62" s="142"/>
      <c r="C62" s="137"/>
      <c r="D62" s="126"/>
      <c r="E62" s="145"/>
      <c r="F62" s="146"/>
      <c r="G62" s="139"/>
      <c r="H62" s="140"/>
      <c r="I62" s="133"/>
      <c r="J62" s="134"/>
      <c r="K62" s="134"/>
      <c r="L62" s="135"/>
      <c r="N62" s="60"/>
    </row>
    <row r="63" spans="1:14" ht="15" customHeight="1" x14ac:dyDescent="0.35">
      <c r="A63" s="30"/>
      <c r="B63" s="142"/>
      <c r="C63" s="137"/>
      <c r="D63" s="126"/>
      <c r="E63" s="145"/>
      <c r="F63" s="146"/>
      <c r="G63" s="139"/>
      <c r="H63" s="140"/>
      <c r="I63" s="133"/>
      <c r="J63" s="134"/>
      <c r="K63" s="134"/>
      <c r="L63" s="135"/>
      <c r="N63" s="49"/>
    </row>
    <row r="64" spans="1:14" ht="15" customHeight="1" x14ac:dyDescent="0.3">
      <c r="A64" s="30"/>
      <c r="B64" s="142"/>
      <c r="C64" s="137"/>
      <c r="D64" s="127"/>
      <c r="E64" s="147"/>
      <c r="F64" s="148"/>
      <c r="G64" s="139"/>
      <c r="H64" s="140"/>
      <c r="I64" s="133"/>
      <c r="J64" s="134"/>
      <c r="K64" s="134"/>
      <c r="L64" s="135"/>
    </row>
    <row r="65" spans="1:12" ht="16.95" customHeight="1" x14ac:dyDescent="0.3">
      <c r="A65" s="30">
        <v>6.2</v>
      </c>
      <c r="B65" s="136" t="s">
        <v>46</v>
      </c>
      <c r="C65" s="137" t="s">
        <v>57</v>
      </c>
      <c r="D65" s="125" t="s">
        <v>85</v>
      </c>
      <c r="E65" s="5"/>
      <c r="F65" s="138">
        <f>IF(D9="",0,SUM(E65:E68)*0.25/D9)</f>
        <v>0</v>
      </c>
      <c r="G65" s="139" t="s">
        <v>65</v>
      </c>
      <c r="H65" s="140">
        <f>IF(F65&gt;=95%,10,IF(F65&gt;=90%,7.5,IF(F65&lt;90%,0)))</f>
        <v>0</v>
      </c>
      <c r="I65" s="141">
        <v>10</v>
      </c>
      <c r="J65" s="134"/>
      <c r="K65" s="134"/>
      <c r="L65" s="135"/>
    </row>
    <row r="66" spans="1:12" ht="15" customHeight="1" x14ac:dyDescent="0.3">
      <c r="A66" s="30"/>
      <c r="B66" s="136"/>
      <c r="C66" s="137"/>
      <c r="D66" s="126"/>
      <c r="E66" s="5"/>
      <c r="F66" s="138"/>
      <c r="G66" s="139"/>
      <c r="H66" s="140"/>
      <c r="I66" s="141"/>
      <c r="J66" s="134"/>
      <c r="K66" s="134"/>
      <c r="L66" s="135"/>
    </row>
    <row r="67" spans="1:12" ht="15" customHeight="1" x14ac:dyDescent="0.3">
      <c r="A67" s="30"/>
      <c r="B67" s="136"/>
      <c r="C67" s="137"/>
      <c r="D67" s="126"/>
      <c r="E67" s="5"/>
      <c r="F67" s="138"/>
      <c r="G67" s="139"/>
      <c r="H67" s="140"/>
      <c r="I67" s="141"/>
      <c r="J67" s="134"/>
      <c r="K67" s="134"/>
      <c r="L67" s="135"/>
    </row>
    <row r="68" spans="1:12" ht="15" customHeight="1" x14ac:dyDescent="0.3">
      <c r="A68" s="30"/>
      <c r="B68" s="136"/>
      <c r="C68" s="137"/>
      <c r="D68" s="127"/>
      <c r="E68" s="5"/>
      <c r="F68" s="138"/>
      <c r="G68" s="139"/>
      <c r="H68" s="140"/>
      <c r="I68" s="141"/>
      <c r="J68" s="134"/>
      <c r="K68" s="134"/>
      <c r="L68" s="135"/>
    </row>
    <row r="69" spans="1:12" ht="17.399999999999999" customHeight="1" x14ac:dyDescent="0.3">
      <c r="A69" s="30"/>
      <c r="B69" s="128" t="s">
        <v>47</v>
      </c>
      <c r="C69" s="128"/>
      <c r="D69" s="128"/>
      <c r="E69" s="128"/>
      <c r="F69" s="128"/>
      <c r="G69" s="129"/>
      <c r="H69" s="61">
        <f>SUM(H60:H68)</f>
        <v>0</v>
      </c>
      <c r="I69" s="62">
        <f>SUM(I60:I68)</f>
        <v>30</v>
      </c>
      <c r="J69" s="130"/>
      <c r="K69" s="131"/>
      <c r="L69" s="132"/>
    </row>
    <row r="70" spans="1:12" ht="8.4" customHeight="1" x14ac:dyDescent="0.3">
      <c r="A70" s="59"/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10"/>
    </row>
    <row r="71" spans="1:12" x14ac:dyDescent="0.3">
      <c r="A71" s="30">
        <v>10</v>
      </c>
      <c r="B71" s="115" t="s">
        <v>48</v>
      </c>
      <c r="C71" s="112"/>
      <c r="D71" s="112"/>
      <c r="E71" s="112"/>
      <c r="F71" s="112"/>
      <c r="G71" s="112"/>
      <c r="H71" s="112"/>
      <c r="I71" s="112"/>
      <c r="J71" s="112"/>
      <c r="K71" s="112"/>
      <c r="L71" s="113"/>
    </row>
    <row r="72" spans="1:12" ht="31.2" x14ac:dyDescent="0.3">
      <c r="A72" s="30"/>
      <c r="B72" s="77" t="s">
        <v>5</v>
      </c>
      <c r="C72" s="34" t="s">
        <v>6</v>
      </c>
      <c r="D72" s="35" t="s">
        <v>7</v>
      </c>
      <c r="E72" s="104" t="s">
        <v>3</v>
      </c>
      <c r="F72" s="105"/>
      <c r="G72" s="34" t="s">
        <v>9</v>
      </c>
      <c r="H72" s="34" t="s">
        <v>10</v>
      </c>
      <c r="I72" s="36" t="s">
        <v>11</v>
      </c>
      <c r="J72" s="106" t="s">
        <v>12</v>
      </c>
      <c r="K72" s="107"/>
      <c r="L72" s="108"/>
    </row>
    <row r="73" spans="1:12" ht="43.2" x14ac:dyDescent="0.3">
      <c r="A73" s="30">
        <v>10.1</v>
      </c>
      <c r="B73" s="78" t="s">
        <v>49</v>
      </c>
      <c r="C73" s="79">
        <v>0</v>
      </c>
      <c r="D73" s="80" t="s">
        <v>87</v>
      </c>
      <c r="E73" s="116"/>
      <c r="F73" s="117"/>
      <c r="G73" s="41" t="s">
        <v>50</v>
      </c>
      <c r="H73" s="3">
        <f>IF(E73="",0,IF(E73=0,0,IF(E73=1,-5,IF(E73=2,-5,IF(E73=3,-5,IF(E73&gt;=4,-10,0))))))</f>
        <v>0</v>
      </c>
      <c r="I73" s="41">
        <v>0</v>
      </c>
      <c r="J73" s="118"/>
      <c r="K73" s="119"/>
      <c r="L73" s="120"/>
    </row>
    <row r="74" spans="1:12" ht="46.8" x14ac:dyDescent="0.3">
      <c r="A74" s="30">
        <v>10.199999999999999</v>
      </c>
      <c r="B74" s="81" t="s">
        <v>68</v>
      </c>
      <c r="C74" s="82" t="s">
        <v>51</v>
      </c>
      <c r="D74" s="80" t="s">
        <v>86</v>
      </c>
      <c r="E74" s="97"/>
      <c r="F74" s="97"/>
      <c r="G74" s="83" t="s">
        <v>52</v>
      </c>
      <c r="H74" s="3">
        <f>IF(E74="",0,IF(E74="yes",0,IF(E74="no", -5)))</f>
        <v>0</v>
      </c>
      <c r="I74" s="41">
        <v>0</v>
      </c>
      <c r="J74" s="118"/>
      <c r="K74" s="119"/>
      <c r="L74" s="120"/>
    </row>
    <row r="75" spans="1:12" x14ac:dyDescent="0.3">
      <c r="A75" s="30"/>
      <c r="B75" s="98" t="s">
        <v>88</v>
      </c>
      <c r="C75" s="99"/>
      <c r="D75" s="99"/>
      <c r="E75" s="99"/>
      <c r="F75" s="99"/>
      <c r="G75" s="100"/>
      <c r="H75" s="84">
        <f>SUM(H73:H74)</f>
        <v>0</v>
      </c>
      <c r="I75" s="85">
        <v>0</v>
      </c>
      <c r="J75" s="101"/>
      <c r="K75" s="102"/>
      <c r="L75" s="103"/>
    </row>
    <row r="76" spans="1:12" ht="8.4" customHeight="1" x14ac:dyDescent="0.3">
      <c r="A76" s="59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10"/>
    </row>
    <row r="77" spans="1:12" x14ac:dyDescent="0.3">
      <c r="A77" s="30">
        <v>10</v>
      </c>
      <c r="B77" s="111" t="s">
        <v>89</v>
      </c>
      <c r="C77" s="112"/>
      <c r="D77" s="112"/>
      <c r="E77" s="112"/>
      <c r="F77" s="112"/>
      <c r="G77" s="112"/>
      <c r="H77" s="112"/>
      <c r="I77" s="112"/>
      <c r="J77" s="112"/>
      <c r="K77" s="112"/>
      <c r="L77" s="113"/>
    </row>
    <row r="78" spans="1:12" ht="31.2" x14ac:dyDescent="0.3">
      <c r="A78" s="30"/>
      <c r="B78" s="77" t="s">
        <v>5</v>
      </c>
      <c r="C78" s="34" t="s">
        <v>6</v>
      </c>
      <c r="D78" s="35" t="s">
        <v>7</v>
      </c>
      <c r="E78" s="104" t="s">
        <v>3</v>
      </c>
      <c r="F78" s="105"/>
      <c r="G78" s="34" t="s">
        <v>9</v>
      </c>
      <c r="H78" s="34" t="s">
        <v>10</v>
      </c>
      <c r="I78" s="36" t="s">
        <v>11</v>
      </c>
      <c r="J78" s="106" t="s">
        <v>12</v>
      </c>
      <c r="K78" s="107"/>
      <c r="L78" s="108"/>
    </row>
    <row r="79" spans="1:12" ht="28.8" x14ac:dyDescent="0.3">
      <c r="A79" s="30">
        <v>11.1</v>
      </c>
      <c r="B79" s="78" t="s">
        <v>91</v>
      </c>
      <c r="C79" s="79" t="s">
        <v>53</v>
      </c>
      <c r="D79" s="80" t="s">
        <v>90</v>
      </c>
      <c r="E79" s="116"/>
      <c r="F79" s="117"/>
      <c r="G79" s="41" t="s">
        <v>93</v>
      </c>
      <c r="H79" s="3">
        <f>IF(E79="",0,IF(E79=0,0,IF(E79=1,-5,IF(E79=2,-5,IF(E79=3,-5,IF(E79&gt;=4,-10,0))))))</f>
        <v>0</v>
      </c>
      <c r="I79" s="41">
        <v>10</v>
      </c>
      <c r="J79" s="118"/>
      <c r="K79" s="119"/>
      <c r="L79" s="120"/>
    </row>
    <row r="80" spans="1:12" ht="62.4" x14ac:dyDescent="0.3">
      <c r="A80" s="30">
        <v>11.2</v>
      </c>
      <c r="B80" s="81" t="s">
        <v>95</v>
      </c>
      <c r="C80" s="82" t="s">
        <v>51</v>
      </c>
      <c r="D80" s="80" t="s">
        <v>92</v>
      </c>
      <c r="E80" s="116"/>
      <c r="F80" s="117"/>
      <c r="G80" s="83" t="s">
        <v>94</v>
      </c>
      <c r="H80" s="3">
        <f>IF(E80="",0,IF(E80="yes",0,IF(E80="no", -5)))</f>
        <v>0</v>
      </c>
      <c r="I80" s="41">
        <v>10</v>
      </c>
      <c r="J80" s="118"/>
      <c r="K80" s="119"/>
      <c r="L80" s="120"/>
    </row>
    <row r="81" spans="1:12" x14ac:dyDescent="0.3">
      <c r="A81" s="30"/>
      <c r="B81" s="114" t="s">
        <v>88</v>
      </c>
      <c r="C81" s="99"/>
      <c r="D81" s="99"/>
      <c r="E81" s="99"/>
      <c r="F81" s="99"/>
      <c r="G81" s="100"/>
      <c r="H81" s="84">
        <f>SUM(H79:H80)</f>
        <v>0</v>
      </c>
      <c r="I81" s="85">
        <f>SUM(I79:I80)</f>
        <v>20</v>
      </c>
      <c r="J81" s="101"/>
      <c r="K81" s="102"/>
      <c r="L81" s="103"/>
    </row>
    <row r="82" spans="1:12" ht="21" x14ac:dyDescent="0.4">
      <c r="A82" s="59"/>
      <c r="B82" s="86" t="s">
        <v>54</v>
      </c>
      <c r="C82" s="86"/>
      <c r="D82" s="86"/>
      <c r="E82" s="86"/>
      <c r="F82" s="86"/>
      <c r="G82" s="87"/>
      <c r="H82" s="63">
        <f>SUM(H14,H21+H28,H55,H69+H75,H81)</f>
        <v>0</v>
      </c>
      <c r="I82" s="63">
        <f>SUM(I14,I21+I28,I55,I69+I75,I81)</f>
        <v>140</v>
      </c>
      <c r="J82" s="88"/>
      <c r="K82" s="89"/>
      <c r="L82" s="90"/>
    </row>
    <row r="83" spans="1:12" ht="21.6" thickBot="1" x14ac:dyDescent="0.45">
      <c r="A83" s="64"/>
      <c r="B83" s="91" t="s">
        <v>55</v>
      </c>
      <c r="C83" s="92"/>
      <c r="D83" s="92"/>
      <c r="E83" s="92"/>
      <c r="F83" s="92"/>
      <c r="G83" s="93"/>
      <c r="H83" s="65">
        <f>H82/I82</f>
        <v>0</v>
      </c>
      <c r="I83" s="66">
        <v>1</v>
      </c>
      <c r="J83" s="94"/>
      <c r="K83" s="95"/>
      <c r="L83" s="96"/>
    </row>
  </sheetData>
  <sheetProtection algorithmName="SHA-512" hashValue="Ob5LzvUyFPef2p4YpiSKZQ8zcRtt2a9GE1uo1YHpnfnKN29B9l3YQsBMdLlWYWZqAzlyWI1w7TAxfHKDVMifNA==" saltValue="/94ZZ2EZAIV5l/oxk6oQiw==" spinCount="100000" sheet="1" objects="1" scenarios="1"/>
  <mergeCells count="132">
    <mergeCell ref="A1:L1"/>
    <mergeCell ref="A2:C2"/>
    <mergeCell ref="D2:F2"/>
    <mergeCell ref="K2:L2"/>
    <mergeCell ref="A3:D3"/>
    <mergeCell ref="A10:E10"/>
    <mergeCell ref="J13:L13"/>
    <mergeCell ref="B14:G14"/>
    <mergeCell ref="J14:L14"/>
    <mergeCell ref="B15:L15"/>
    <mergeCell ref="B11:J11"/>
    <mergeCell ref="J12:L12"/>
    <mergeCell ref="E20:F20"/>
    <mergeCell ref="J20:L20"/>
    <mergeCell ref="B21:G21"/>
    <mergeCell ref="J21:L21"/>
    <mergeCell ref="A22:L22"/>
    <mergeCell ref="D23:L23"/>
    <mergeCell ref="E16:L16"/>
    <mergeCell ref="E17:F17"/>
    <mergeCell ref="J17:L17"/>
    <mergeCell ref="E18:F18"/>
    <mergeCell ref="J18:L18"/>
    <mergeCell ref="E19:F19"/>
    <mergeCell ref="J19:L19"/>
    <mergeCell ref="E27:F27"/>
    <mergeCell ref="J27:L27"/>
    <mergeCell ref="B28:G28"/>
    <mergeCell ref="J28:L28"/>
    <mergeCell ref="A29:L29"/>
    <mergeCell ref="D30:L30"/>
    <mergeCell ref="E24:F24"/>
    <mergeCell ref="J24:L24"/>
    <mergeCell ref="E25:F25"/>
    <mergeCell ref="J25:L25"/>
    <mergeCell ref="E26:F26"/>
    <mergeCell ref="J26:L26"/>
    <mergeCell ref="E34:F34"/>
    <mergeCell ref="J34:L34"/>
    <mergeCell ref="B35:G35"/>
    <mergeCell ref="J35:L35"/>
    <mergeCell ref="A36:L36"/>
    <mergeCell ref="D37:L37"/>
    <mergeCell ref="E31:F31"/>
    <mergeCell ref="J31:L31"/>
    <mergeCell ref="E32:F32"/>
    <mergeCell ref="J32:L32"/>
    <mergeCell ref="E33:F33"/>
    <mergeCell ref="J33:L33"/>
    <mergeCell ref="E41:F41"/>
    <mergeCell ref="J41:L41"/>
    <mergeCell ref="B42:G42"/>
    <mergeCell ref="J42:L42"/>
    <mergeCell ref="B43:G43"/>
    <mergeCell ref="J43:L43"/>
    <mergeCell ref="E38:F38"/>
    <mergeCell ref="J38:L38"/>
    <mergeCell ref="E39:F39"/>
    <mergeCell ref="J39:L39"/>
    <mergeCell ref="E40:F40"/>
    <mergeCell ref="J40:L40"/>
    <mergeCell ref="A44:L44"/>
    <mergeCell ref="B45:L45"/>
    <mergeCell ref="E46:F46"/>
    <mergeCell ref="J46:L46"/>
    <mergeCell ref="B47:B51"/>
    <mergeCell ref="C47:C51"/>
    <mergeCell ref="E47:F49"/>
    <mergeCell ref="G47:G51"/>
    <mergeCell ref="H47:H51"/>
    <mergeCell ref="D47:D51"/>
    <mergeCell ref="F53:F54"/>
    <mergeCell ref="B55:G55"/>
    <mergeCell ref="J55:L55"/>
    <mergeCell ref="B56:L56"/>
    <mergeCell ref="I47:I51"/>
    <mergeCell ref="J47:L51"/>
    <mergeCell ref="F50:F51"/>
    <mergeCell ref="B52:B54"/>
    <mergeCell ref="C52:C54"/>
    <mergeCell ref="E52:F52"/>
    <mergeCell ref="G52:G54"/>
    <mergeCell ref="H52:H54"/>
    <mergeCell ref="I52:I54"/>
    <mergeCell ref="J52:L54"/>
    <mergeCell ref="D52:D54"/>
    <mergeCell ref="B57:L57"/>
    <mergeCell ref="B58:L58"/>
    <mergeCell ref="E59:F59"/>
    <mergeCell ref="J59:L59"/>
    <mergeCell ref="D65:D68"/>
    <mergeCell ref="B69:G69"/>
    <mergeCell ref="J69:L69"/>
    <mergeCell ref="I60:I64"/>
    <mergeCell ref="J60:L64"/>
    <mergeCell ref="B65:B68"/>
    <mergeCell ref="C65:C68"/>
    <mergeCell ref="F65:F68"/>
    <mergeCell ref="G65:G68"/>
    <mergeCell ref="H65:H68"/>
    <mergeCell ref="I65:I68"/>
    <mergeCell ref="J65:L68"/>
    <mergeCell ref="B60:B64"/>
    <mergeCell ref="C60:C64"/>
    <mergeCell ref="D60:D64"/>
    <mergeCell ref="E60:F64"/>
    <mergeCell ref="G60:G64"/>
    <mergeCell ref="H60:H64"/>
    <mergeCell ref="B70:L70"/>
    <mergeCell ref="B76:L76"/>
    <mergeCell ref="B77:L77"/>
    <mergeCell ref="B81:G81"/>
    <mergeCell ref="B71:L71"/>
    <mergeCell ref="E72:F72"/>
    <mergeCell ref="J72:L72"/>
    <mergeCell ref="E73:F73"/>
    <mergeCell ref="J73:L73"/>
    <mergeCell ref="E80:F80"/>
    <mergeCell ref="J81:L81"/>
    <mergeCell ref="E79:F79"/>
    <mergeCell ref="J79:L79"/>
    <mergeCell ref="J74:L74"/>
    <mergeCell ref="J80:L80"/>
    <mergeCell ref="B82:G82"/>
    <mergeCell ref="J82:L82"/>
    <mergeCell ref="B83:G83"/>
    <mergeCell ref="J83:L83"/>
    <mergeCell ref="E74:F74"/>
    <mergeCell ref="B75:G75"/>
    <mergeCell ref="J75:L75"/>
    <mergeCell ref="E78:F78"/>
    <mergeCell ref="J78:L78"/>
  </mergeCells>
  <dataValidations disablePrompts="1" xWindow="1435" yWindow="435" count="4">
    <dataValidation allowBlank="1" showInputMessage="1" prompt="These answers are require in order for the Quarterly Performance Score Card to be calculated correctly. " sqref="D5:D9" xr:uid="{80547188-D3C5-41E8-A91B-A75F3F65A3AB}"/>
    <dataValidation allowBlank="1" showInputMessage="1" showErrorMessage="1" promptTitle="Action Required " prompt="You must score this section manually" sqref="E18:F20 E39:F41" xr:uid="{E6DD5614-1D3B-40F4-B0AD-7BA8F159A250}"/>
    <dataValidation allowBlank="1" showInputMessage="1" showErrorMessage="1" promptTitle="Action Required" prompt="You must score this section manually" sqref="E32:F34" xr:uid="{E6231839-8E8E-4EEE-A198-4096B228E624}"/>
    <dataValidation allowBlank="1" showErrorMessage="1" promptTitle="Action Required " prompt="You must score this section manually" sqref="E65:E68" xr:uid="{4873773A-FD60-4295-886F-49D1E9529863}"/>
  </dataValidations>
  <pageMargins left="0.7" right="0.7" top="0.75" bottom="0.75" header="0.3" footer="0.3"/>
  <pageSetup scale="43" fitToHeight="0" orientation="landscape" horizontalDpi="1200" verticalDpi="1200" r:id="rId1"/>
  <headerFooter>
    <oddFooter>&amp;LFY2022 PSH-DV Score Card 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PSH-DV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2022-08-22T16:37:25Z</dcterms:modified>
</cp:coreProperties>
</file>