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CoC Program Grant Materials\2022 HUD CoC Grant\RFP\2022 ANNUAL RFP Materials\To Zip\Appendix C. excel Scorecards\"/>
    </mc:Choice>
  </mc:AlternateContent>
  <xr:revisionPtr revIDLastSave="0" documentId="13_ncr:1_{7C16D22E-9EFB-4167-829F-6C386B893BB4}" xr6:coauthVersionLast="36" xr6:coauthVersionMax="36" xr10:uidLastSave="{00000000-0000-0000-0000-000000000000}"/>
  <bookViews>
    <workbookView xWindow="0" yWindow="0" windowWidth="23040" windowHeight="9060" xr2:uid="{3AB8EC4F-E183-4F1D-8F80-F11345361BEC}"/>
  </bookViews>
  <sheets>
    <sheet name="Joint RRH" sheetId="8" r:id="rId1"/>
    <sheet name="Joint TH" sheetId="9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6" i="8" l="1"/>
  <c r="H94" i="8" l="1"/>
  <c r="I94" i="8"/>
  <c r="I70" i="9"/>
  <c r="I32" i="9"/>
  <c r="H70" i="9"/>
  <c r="I93" i="8"/>
  <c r="H93" i="8"/>
  <c r="H55" i="8"/>
  <c r="H57" i="9"/>
  <c r="F62" i="8" l="1"/>
  <c r="F59" i="8"/>
  <c r="I66" i="9" l="1"/>
  <c r="H65" i="9"/>
  <c r="H64" i="9"/>
  <c r="H63" i="9"/>
  <c r="H66" i="9" s="1"/>
  <c r="H62" i="9"/>
  <c r="A59" i="9"/>
  <c r="I57" i="9"/>
  <c r="H56" i="9"/>
  <c r="H55" i="9"/>
  <c r="H54" i="9"/>
  <c r="H53" i="9"/>
  <c r="F49" i="9"/>
  <c r="H49" i="9" s="1"/>
  <c r="H44" i="9"/>
  <c r="F36" i="9"/>
  <c r="H36" i="9" s="1"/>
  <c r="H40" i="9" s="1"/>
  <c r="I31" i="9"/>
  <c r="H30" i="9"/>
  <c r="H29" i="9"/>
  <c r="H31" i="9" s="1"/>
  <c r="H28" i="9"/>
  <c r="I24" i="9"/>
  <c r="H23" i="9"/>
  <c r="H22" i="9"/>
  <c r="H21" i="9"/>
  <c r="I17" i="9"/>
  <c r="F16" i="9"/>
  <c r="H16" i="9" s="1"/>
  <c r="H15" i="9"/>
  <c r="F15" i="9"/>
  <c r="F13" i="9"/>
  <c r="C13" i="9"/>
  <c r="H13" i="9" s="1"/>
  <c r="H17" i="9" s="1"/>
  <c r="H90" i="8"/>
  <c r="H91" i="8" s="1"/>
  <c r="H85" i="8"/>
  <c r="H84" i="8"/>
  <c r="H79" i="8"/>
  <c r="H80" i="8" s="1"/>
  <c r="I75" i="8"/>
  <c r="H74" i="8"/>
  <c r="H73" i="8"/>
  <c r="H72" i="8"/>
  <c r="H71" i="8"/>
  <c r="A68" i="8"/>
  <c r="H62" i="8"/>
  <c r="H61" i="8"/>
  <c r="H59" i="8"/>
  <c r="I55" i="8"/>
  <c r="H54" i="8"/>
  <c r="H53" i="8"/>
  <c r="H52" i="8"/>
  <c r="H51" i="8"/>
  <c r="H47" i="8"/>
  <c r="F47" i="8"/>
  <c r="H42" i="8"/>
  <c r="F36" i="8"/>
  <c r="H36" i="8" s="1"/>
  <c r="H38" i="8" s="1"/>
  <c r="I31" i="8"/>
  <c r="H30" i="8"/>
  <c r="H29" i="8"/>
  <c r="H28" i="8"/>
  <c r="I24" i="8"/>
  <c r="H23" i="8"/>
  <c r="H22" i="8"/>
  <c r="H21" i="8"/>
  <c r="H24" i="8" s="1"/>
  <c r="I17" i="8"/>
  <c r="F16" i="8"/>
  <c r="H16" i="8" s="1"/>
  <c r="H15" i="8"/>
  <c r="F15" i="8"/>
  <c r="F13" i="8"/>
  <c r="C13" i="8"/>
  <c r="H13" i="8" s="1"/>
  <c r="H31" i="8" l="1"/>
  <c r="H75" i="8"/>
  <c r="H17" i="8"/>
  <c r="H32" i="8"/>
  <c r="H24" i="9"/>
  <c r="H32" i="9" s="1"/>
  <c r="H71" i="9" s="1"/>
  <c r="H67" i="8"/>
  <c r="H95" i="8" l="1"/>
</calcChain>
</file>

<file path=xl/sharedStrings.xml><?xml version="1.0" encoding="utf-8"?>
<sst xmlns="http://schemas.openxmlformats.org/spreadsheetml/2006/main" count="383" uniqueCount="155">
  <si>
    <t xml:space="preserve">Agency Name: </t>
  </si>
  <si>
    <t>Project Name:</t>
  </si>
  <si>
    <t>Where to Reference on APR</t>
  </si>
  <si>
    <t>Your Answer</t>
  </si>
  <si>
    <t>Total number of Persons Served</t>
  </si>
  <si>
    <t>APR: Q5a</t>
  </si>
  <si>
    <t>Total number of adults</t>
  </si>
  <si>
    <t>Total leavers</t>
  </si>
  <si>
    <t>Total number of adult leavers</t>
  </si>
  <si>
    <t>Number of Households to be served at a Point in Time from the 2021 Project Application</t>
  </si>
  <si>
    <t>Targeting Hard to Serve</t>
  </si>
  <si>
    <t>Scored Category</t>
  </si>
  <si>
    <t>Goal</t>
  </si>
  <si>
    <t>Where to Reference</t>
  </si>
  <si>
    <t>Percentage (%)</t>
  </si>
  <si>
    <t>Point Criteria</t>
  </si>
  <si>
    <t>Score</t>
  </si>
  <si>
    <t>Total Possible Points</t>
  </si>
  <si>
    <t>Notes</t>
  </si>
  <si>
    <t>Percent of adults with entries from homeless situations</t>
  </si>
  <si>
    <t>APR: Q15, "Total", minus "Subtotal" from "Other Locations"</t>
  </si>
  <si>
    <t>Percentage of Participants coming from unsheltered locations</t>
  </si>
  <si>
    <t>&gt;40%</t>
  </si>
  <si>
    <t>APR: Q15 "Place not meant for habitation" Column 1 Row 3 "Total"</t>
  </si>
  <si>
    <t>Percent of adults with no income at entry</t>
  </si>
  <si>
    <t>APR Q16 "No Income"  Column 1 Row 1 "Income at Start"</t>
  </si>
  <si>
    <t>Targeting Hard to Serve Total Score</t>
  </si>
  <si>
    <t>SPM 4.1-4.3</t>
  </si>
  <si>
    <t>Criteria Goal</t>
  </si>
  <si>
    <t>Percent (%)</t>
  </si>
  <si>
    <t>Percent participants age 18 or older with increased earned income at Annual Assessment</t>
  </si>
  <si>
    <t>APR: Q19a1, Row 1,  Column '9" Percent of Persons who accomplished this measure"</t>
  </si>
  <si>
    <t>Percent participants age 18 or older with increased non-employment income at Annual Assessment</t>
  </si>
  <si>
    <t>APR: Q19a1, Row 3,   Column '9" Percent of Persons who accomplished this measure"</t>
  </si>
  <si>
    <t>APR: Q19a1, Row 5,  Column '9" Percent of Persons who accomplished this measure"</t>
  </si>
  <si>
    <t>Section Subtotal</t>
  </si>
  <si>
    <t>SPM 4.4-4.6</t>
  </si>
  <si>
    <t>APR: Q19a2, Row 1,  Column '9" Percent of Persons who accomplished this measure"</t>
  </si>
  <si>
    <t>Percent participants age 18 or older with increased non-employment income at exit</t>
  </si>
  <si>
    <t>APR: Q19a2, Row 3,  Column '9" Percent of Persons who accomplished this measure"</t>
  </si>
  <si>
    <t>APR: Q19a2, Row 5,  Column '9" Percent of Persons who accomplished this measure"</t>
  </si>
  <si>
    <t>Access to Income-Stayers -RRH</t>
  </si>
  <si>
    <t>100-25% = 10 points                               &lt;25-15% = 5 points                                 &lt;15% = 0 points</t>
  </si>
  <si>
    <t>Access to Income-Leavers -RRH</t>
  </si>
  <si>
    <t>Percent participants age 18 or older with earned income at exit</t>
  </si>
  <si>
    <t>Access to Income and Benefits Total Score</t>
  </si>
  <si>
    <t>Housing Stability</t>
  </si>
  <si>
    <t>Scoring Instructions</t>
  </si>
  <si>
    <t xml:space="preserve">RRH: Percentage of participants who exited to Permanent Housing Destinations </t>
  </si>
  <si>
    <t>APR 23c  'Total persons whose destinations excluded them from the calculation'</t>
  </si>
  <si>
    <t>APR 23c  'Total persons exiting to Permanent Housing Destinations'</t>
  </si>
  <si>
    <t>Housing Stability Total Score</t>
  </si>
  <si>
    <t>Meeting Community Need</t>
  </si>
  <si>
    <t>Of participants enrolled during the reporting period, is the average participant housed in less than 30 days?</t>
  </si>
  <si>
    <t>APR: Q22c Row 10, "Average length of time to housing" Total</t>
  </si>
  <si>
    <t>What is the Project's Average Daily bed utilization</t>
  </si>
  <si>
    <t>APR: Q08b "January" Total</t>
  </si>
  <si>
    <t>APR: Q08b "April" Total</t>
  </si>
  <si>
    <t>APR: Q08b "July" Total</t>
  </si>
  <si>
    <t>APR: Q08b "October" Total</t>
  </si>
  <si>
    <t>How does the Agency engage those with Lived Expertise?</t>
  </si>
  <si>
    <t>5pts</t>
  </si>
  <si>
    <t>1pt for each action identified</t>
  </si>
  <si>
    <t>How does the Agency implement the Equal Access Rule?</t>
  </si>
  <si>
    <t>How is the Agency addressing Racial Disparities at the Agency-level?</t>
  </si>
  <si>
    <t>Meeting Community Need Total Score</t>
  </si>
  <si>
    <t>Cost Effectiveness</t>
  </si>
  <si>
    <t>Does the total amount of unspent program funds from the most recently completed grant term total greater then 10% of total project awards?</t>
  </si>
  <si>
    <t>&gt;5% unspent funds</t>
  </si>
  <si>
    <t>Verify in Sage: Total funds awarded from the most recent grant term</t>
  </si>
  <si>
    <t>Verify in Sage: Total amount of funds unspent during the last grant term</t>
  </si>
  <si>
    <t>Money Recaptured by HUD within the last 5 years?</t>
  </si>
  <si>
    <t>No</t>
  </si>
  <si>
    <t xml:space="preserve">RRH: What Percentage of the Support Service Budget line is spent on negative housing outcomes? </t>
  </si>
  <si>
    <t>0-10% = 15 points
&gt;10-13% =7.5 points
&gt;13% = 0</t>
  </si>
  <si>
    <t xml:space="preserve">Total Support Service BLI or 25% of the Total 2021 Award,  whichever is greater </t>
  </si>
  <si>
    <t>Cost Effectiveness Total Score</t>
  </si>
  <si>
    <t>HMIS Data Quality</t>
  </si>
  <si>
    <t>Any Universal Data Elements with error rate larger than 5% (Except for SSN)</t>
  </si>
  <si>
    <t>APR: Q06a, and 06b.  The Data element with the largest error rate should be used for this metric.  Ignore Social Security Number</t>
  </si>
  <si>
    <t>Any missing Financial Assessment at Project Entry?</t>
  </si>
  <si>
    <t>APR: Q06c "Income and Sources at Start" "Error Count"</t>
  </si>
  <si>
    <t>Any missing Financial Assessment at Annual Assessments?</t>
  </si>
  <si>
    <t>APR: Q06c "Income and Sources at Annual Assessment" "Error Count"</t>
  </si>
  <si>
    <t>Any missing Financial Assessment at Project Exit?</t>
  </si>
  <si>
    <t>APR: Q06c "Income and Sources at Exit" "Error Count"</t>
  </si>
  <si>
    <t>HMIS Data Quality Total Score</t>
  </si>
  <si>
    <t>Coordinated Entry Participation</t>
  </si>
  <si>
    <t>All participants enrolled after January 23rd, 2018 have a Coordinated Entry Enrollment</t>
  </si>
  <si>
    <t>HMIS Report</t>
  </si>
  <si>
    <t>100-75% = 10 Points
&lt;75-50% = 5 points
&lt;50-25% = 2.5 points
&lt;25-0% = 0 points</t>
  </si>
  <si>
    <t>Coordinated Entry Participation Total Score</t>
  </si>
  <si>
    <t>General Administration</t>
  </si>
  <si>
    <t>Applicant had findings in a HUD or TDHCA audit in the last 3 years</t>
  </si>
  <si>
    <t>Monitoring Certification</t>
  </si>
  <si>
    <t>0 findings = 0 Points
1-3 findings =-5 Points
4+ findings = -10 Points</t>
  </si>
  <si>
    <t>Yes</t>
  </si>
  <si>
    <t>Federal Audit Clearinghouse</t>
  </si>
  <si>
    <t>Yes = 0
No = -5
N/A = 0</t>
  </si>
  <si>
    <t>Supplemental Project Narrative Total Score</t>
  </si>
  <si>
    <t>Prioritization Fidelity</t>
  </si>
  <si>
    <t>Does the Applicant have access to the Coordinated Entry workflow in HMIS or the equivalent DV workaround in HMIS?</t>
  </si>
  <si>
    <t xml:space="preserve">Yes </t>
  </si>
  <si>
    <t>Coordinated Entry Regional P&amp;Ps</t>
  </si>
  <si>
    <t>Yes = 10                                               No = 0</t>
  </si>
  <si>
    <t>Prioritization Fidelity Total Score</t>
  </si>
  <si>
    <t>Total Score</t>
  </si>
  <si>
    <t>Cumulative Score out of 100%</t>
  </si>
  <si>
    <r>
      <t>&lt;</t>
    </r>
    <r>
      <rPr>
        <sz val="11"/>
        <color theme="1"/>
        <rFont val="Calibri"/>
        <family val="2"/>
        <scheme val="minor"/>
      </rPr>
      <t xml:space="preserve"> 30 Day Average</t>
    </r>
  </si>
  <si>
    <r>
      <t>&gt;9</t>
    </r>
    <r>
      <rPr>
        <sz val="11"/>
        <color theme="1"/>
        <rFont val="Calibri"/>
        <family val="2"/>
        <scheme val="minor"/>
      </rPr>
      <t>5%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</si>
  <si>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Annual Assessment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</si>
  <si>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maintained or increased</t>
    </r>
    <r>
      <rPr>
        <sz val="12"/>
        <rFont val="Calibri"/>
        <family val="2"/>
        <scheme val="minor"/>
      </rPr>
      <t xml:space="preserve"> their total income (from all sources) as of the end of the operating year or project exit</t>
    </r>
  </si>
  <si>
    <r>
      <t xml:space="preserve">100-95% = 10 points
</t>
    </r>
    <r>
      <rPr>
        <sz val="12"/>
        <color theme="1"/>
        <rFont val="Calibri"/>
        <family val="2"/>
      </rPr>
      <t>&lt;95-90</t>
    </r>
    <r>
      <rPr>
        <sz val="11"/>
        <color theme="1"/>
        <rFont val="Calibri"/>
        <family val="2"/>
        <scheme val="minor"/>
      </rPr>
      <t xml:space="preserve">% = 7.5 points
</t>
    </r>
    <r>
      <rPr>
        <sz val="12"/>
        <color theme="1"/>
        <rFont val="Calibri"/>
        <family val="2"/>
      </rPr>
      <t>&lt;9</t>
    </r>
    <r>
      <rPr>
        <sz val="11"/>
        <color theme="1"/>
        <rFont val="Calibri"/>
        <family val="2"/>
        <scheme val="minor"/>
      </rPr>
      <t>0% = 0 points</t>
    </r>
  </si>
  <si>
    <r>
      <t xml:space="preserve">0% = 7.5 points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 xml:space="preserve">0-2% = 5 points          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 xml:space="preserve">2-5% = 2.5 points        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>5% = 0 points</t>
    </r>
  </si>
  <si>
    <r>
      <t xml:space="preserve">0 = 7.5 points                                                 </t>
    </r>
    <r>
      <rPr>
        <sz val="12"/>
        <rFont val="Calibri"/>
        <family val="2"/>
      </rPr>
      <t>1</t>
    </r>
    <r>
      <rPr>
        <sz val="12"/>
        <rFont val="Calibri"/>
        <family val="2"/>
        <scheme val="minor"/>
      </rPr>
      <t xml:space="preserve"> = 5 points                                                           </t>
    </r>
    <r>
      <rPr>
        <sz val="12"/>
        <rFont val="Calibri"/>
        <family val="2"/>
        <scheme val="minor"/>
      </rPr>
      <t>2-4 = 2.5 points                                                         5+ = 0 points</t>
    </r>
  </si>
  <si>
    <t>Agency Name:</t>
  </si>
  <si>
    <t>100-85% = 10 points
 &lt;85-80% = 7.5 points
&lt;80% = 0 points</t>
  </si>
  <si>
    <r>
      <t xml:space="preserve">100-40% = 10 points                              </t>
    </r>
    <r>
      <rPr>
        <sz val="12"/>
        <color theme="1"/>
        <rFont val="Calibri"/>
        <family val="2"/>
      </rPr>
      <t>&lt;</t>
    </r>
    <r>
      <rPr>
        <sz val="11"/>
        <color theme="1"/>
        <rFont val="Calibri"/>
        <family val="2"/>
        <scheme val="minor"/>
      </rPr>
      <t xml:space="preserve">40-30% = 7.5 points                          </t>
    </r>
    <r>
      <rPr>
        <sz val="12"/>
        <color theme="1"/>
        <rFont val="Calibri"/>
        <family val="2"/>
      </rPr>
      <t>&lt;30</t>
    </r>
    <r>
      <rPr>
        <sz val="11"/>
        <color theme="1"/>
        <rFont val="Calibri"/>
        <family val="2"/>
        <scheme val="minor"/>
      </rPr>
      <t>% = 0 points</t>
    </r>
  </si>
  <si>
    <r>
      <t xml:space="preserve">100-50% = 10 points                              </t>
    </r>
    <r>
      <rPr>
        <sz val="12"/>
        <color theme="1"/>
        <rFont val="Calibri"/>
        <family val="2"/>
      </rPr>
      <t>&lt;50-</t>
    </r>
    <r>
      <rPr>
        <sz val="11"/>
        <color theme="1"/>
        <rFont val="Calibri"/>
        <family val="2"/>
        <scheme val="minor"/>
      </rPr>
      <t xml:space="preserve">40% = 7.5 points                          </t>
    </r>
    <r>
      <rPr>
        <sz val="12"/>
        <color theme="1"/>
        <rFont val="Calibri"/>
        <family val="2"/>
      </rPr>
      <t>&lt;40</t>
    </r>
    <r>
      <rPr>
        <sz val="11"/>
        <color theme="1"/>
        <rFont val="Calibri"/>
        <family val="2"/>
        <scheme val="minor"/>
      </rPr>
      <t>% = 0 points</t>
    </r>
  </si>
  <si>
    <t>100-15% = 10 points                               &lt;15-08% = 5 points                                 &lt;08% = 0 points</t>
  </si>
  <si>
    <t>100-15% = 10 points                               &lt;15-10% = 5 points                                 &lt;10% = 0 points</t>
  </si>
  <si>
    <t>100-85% = 20 points                               &lt;85-70% = 10 points                                         &lt;70% = 0 points</t>
  </si>
  <si>
    <r>
      <t xml:space="preserve">100-95% = 10 points                     </t>
    </r>
    <r>
      <rPr>
        <sz val="12"/>
        <color theme="1"/>
        <rFont val="Calibri"/>
        <family val="2"/>
      </rPr>
      <t>&lt;95-90</t>
    </r>
    <r>
      <rPr>
        <sz val="11"/>
        <color theme="1"/>
        <rFont val="Calibri"/>
        <family val="2"/>
        <scheme val="minor"/>
      </rPr>
      <t xml:space="preserve">% = 7.5 points                     </t>
    </r>
    <r>
      <rPr>
        <sz val="12"/>
        <color theme="1"/>
        <rFont val="Calibri"/>
        <family val="2"/>
      </rPr>
      <t>&lt;9</t>
    </r>
    <r>
      <rPr>
        <sz val="11"/>
        <color theme="1"/>
        <rFont val="Calibri"/>
        <family val="2"/>
        <scheme val="minor"/>
      </rPr>
      <t>0% = 0 points</t>
    </r>
  </si>
  <si>
    <t>0-5% = 20 points                                                5-10% = 5 points                                             &lt;10% = 0 points</t>
  </si>
  <si>
    <t>Yes = -10 points                                  No = 0 points</t>
  </si>
  <si>
    <t>&lt;10%</t>
  </si>
  <si>
    <t>RRH APR 23c "Persons exiting to positive housing destinations"</t>
  </si>
  <si>
    <t>RRH APR 23c "Persons whose destinations excluded from calculation"</t>
  </si>
  <si>
    <t>TH APR 23c "Persons exiting to positive housing destinations"</t>
  </si>
  <si>
    <t>TH APR 23c "Persons whose destinations excluded from calculation"</t>
  </si>
  <si>
    <t>Total RRH Score</t>
  </si>
  <si>
    <t>Total TH Score</t>
  </si>
  <si>
    <r>
      <rPr>
        <b/>
        <sz val="16"/>
        <rFont val="Calibri"/>
        <family val="2"/>
        <scheme val="minor"/>
      </rPr>
      <t>Project Name:</t>
    </r>
    <r>
      <rPr>
        <b/>
        <sz val="14"/>
        <rFont val="Calibri"/>
        <family val="2"/>
        <scheme val="minor"/>
      </rPr>
      <t xml:space="preserve"> </t>
    </r>
  </si>
  <si>
    <t>Joint - TH</t>
  </si>
  <si>
    <t>Access to Income-Stayers -TH</t>
  </si>
  <si>
    <t>100-20% = 10 points                               &lt;20-10% = 5 points                                 &lt;10% = 0 points</t>
  </si>
  <si>
    <t>Access to Income-Leavers -TH</t>
  </si>
  <si>
    <t xml:space="preserve">TH: Percentage of participants who exited to Permanent Housing Destinations </t>
  </si>
  <si>
    <r>
      <t xml:space="preserve">100-85% = 20 points                               &lt;85-70% = 10 points                                         </t>
    </r>
    <r>
      <rPr>
        <sz val="12"/>
        <color rgb="FF000000"/>
        <rFont val="Calibri"/>
        <family val="2"/>
      </rPr>
      <t>&lt;</t>
    </r>
    <r>
      <rPr>
        <sz val="12"/>
        <color rgb="FF000000"/>
        <rFont val="Calibri"/>
        <family val="2"/>
        <scheme val="minor"/>
      </rPr>
      <t>70% = 0 points</t>
    </r>
  </si>
  <si>
    <r>
      <t xml:space="preserve">Avg </t>
    </r>
    <r>
      <rPr>
        <sz val="12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30 Days = 20 points  
Avg 31-60 Days = 15 points        
Avg &gt;60 Days= 0 points</t>
    </r>
  </si>
  <si>
    <t>Joint - RRH</t>
  </si>
  <si>
    <t>Renewal Narrative, Q1</t>
  </si>
  <si>
    <t>Renewal Narrative, Q2</t>
  </si>
  <si>
    <t>How does the Agency meet the needs of LGBTQIA persons experiencing homelessness?</t>
  </si>
  <si>
    <t>Renewal Narrative, Q4</t>
  </si>
  <si>
    <t>Renewal Narrative, Q3</t>
  </si>
  <si>
    <t>Reference FY21 e-snaps Screen 4B, Total RRH Units)</t>
  </si>
  <si>
    <t>Reference FY21 e-snaps Screen 4B, Total TH Units)</t>
  </si>
  <si>
    <r>
      <t>&gt;5</t>
    </r>
    <r>
      <rPr>
        <sz val="12"/>
        <rFont val="Calibri"/>
        <family val="2"/>
        <scheme val="minor"/>
      </rPr>
      <t>0%</t>
    </r>
  </si>
  <si>
    <t>&gt;50%</t>
  </si>
  <si>
    <t>≥85%</t>
  </si>
  <si>
    <t>75-100%</t>
  </si>
  <si>
    <t>If Applicant is subject to Single Financial Audit requirements identified in 2 CFR Part 200.501, did Applicant comply with audit requirements?(i.e. Any late submissions in previous 5 years?)</t>
  </si>
  <si>
    <t>2022 Texas Balance of State Continuum of Care Renewal Project Score Card- JOINT  TH/RRH (RRH)</t>
  </si>
  <si>
    <t>2022 Texas Balance of State Continuum of Care Renewal Project Score Card- JOINT  TH/RRH (TH)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</si>
</sst>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$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0">
    <xf numFmtId="0" fontId="0" fillId="0" borderId="0" xfId="0"/>
    <xf numFmtId="0" fontId="6" fillId="3" borderId="16" xfId="0" applyFont="1" applyFill="1" applyBorder="1" applyAlignment="1" applyProtection="1">
      <alignment horizontal="center" vertical="center"/>
      <protection locked="0"/>
    </xf>
    <xf numFmtId="0" fontId="0" fillId="3" borderId="15" xfId="0" applyFont="1" applyFill="1" applyBorder="1" applyAlignment="1" applyProtection="1">
      <alignment horizontal="center" vertical="center" wrapText="1"/>
      <protection locked="0"/>
    </xf>
    <xf numFmtId="0" fontId="0" fillId="8" borderId="15" xfId="0" applyFont="1" applyFill="1" applyBorder="1" applyAlignment="1" applyProtection="1">
      <alignment horizontal="center" vertical="center"/>
    </xf>
    <xf numFmtId="1" fontId="0" fillId="3" borderId="15" xfId="1" applyNumberFormat="1" applyFont="1" applyFill="1" applyBorder="1" applyAlignment="1" applyProtection="1">
      <alignment horizontal="center" vertical="center"/>
      <protection locked="0"/>
    </xf>
    <xf numFmtId="1" fontId="5" fillId="3" borderId="15" xfId="1" applyNumberFormat="1" applyFont="1" applyFill="1" applyBorder="1" applyAlignment="1" applyProtection="1">
      <alignment vertical="center"/>
      <protection locked="0"/>
    </xf>
    <xf numFmtId="165" fontId="11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0" fontId="0" fillId="2" borderId="16" xfId="0" applyNumberFormat="1" applyFont="1" applyFill="1" applyBorder="1" applyAlignment="1" applyProtection="1">
      <alignment horizontal="center"/>
      <protection locked="0"/>
    </xf>
    <xf numFmtId="0" fontId="0" fillId="2" borderId="22" xfId="0" applyNumberFormat="1" applyFont="1" applyFill="1" applyBorder="1" applyAlignment="1" applyProtection="1">
      <alignment horizontal="center"/>
      <protection locked="0"/>
    </xf>
    <xf numFmtId="0" fontId="0" fillId="2" borderId="23" xfId="0" applyNumberFormat="1" applyFont="1" applyFill="1" applyBorder="1" applyAlignment="1" applyProtection="1">
      <alignment horizontal="center"/>
      <protection locked="0"/>
    </xf>
    <xf numFmtId="0" fontId="0" fillId="2" borderId="0" xfId="0" applyFont="1" applyFill="1" applyProtection="1"/>
    <xf numFmtId="0" fontId="4" fillId="0" borderId="10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/>
    <xf numFmtId="0" fontId="5" fillId="4" borderId="2" xfId="0" applyFont="1" applyFill="1" applyBorder="1" applyProtection="1"/>
    <xf numFmtId="0" fontId="6" fillId="5" borderId="0" xfId="0" applyFont="1" applyFill="1" applyBorder="1" applyAlignment="1" applyProtection="1">
      <alignment horizontal="center" vertical="center"/>
    </xf>
    <xf numFmtId="0" fontId="6" fillId="5" borderId="0" xfId="0" applyFont="1" applyFill="1" applyBorder="1" applyAlignment="1" applyProtection="1">
      <alignment horizontal="left" vertical="center"/>
    </xf>
    <xf numFmtId="0" fontId="5" fillId="4" borderId="0" xfId="0" applyFont="1" applyFill="1" applyBorder="1" applyProtection="1"/>
    <xf numFmtId="0" fontId="6" fillId="4" borderId="0" xfId="0" applyFont="1" applyFill="1" applyBorder="1" applyAlignment="1" applyProtection="1">
      <alignment vertical="center"/>
    </xf>
    <xf numFmtId="0" fontId="6" fillId="4" borderId="13" xfId="0" applyFont="1" applyFill="1" applyBorder="1" applyAlignment="1" applyProtection="1">
      <alignment vertical="center"/>
    </xf>
    <xf numFmtId="0" fontId="3" fillId="4" borderId="11" xfId="0" applyFont="1" applyFill="1" applyBorder="1" applyAlignment="1" applyProtection="1">
      <alignment horizontal="right" vertical="center"/>
    </xf>
    <xf numFmtId="0" fontId="6" fillId="6" borderId="14" xfId="0" applyFont="1" applyFill="1" applyBorder="1" applyAlignment="1" applyProtection="1">
      <alignment horizontal="center" vertical="center"/>
    </xf>
    <xf numFmtId="0" fontId="6" fillId="6" borderId="15" xfId="0" applyFont="1" applyFill="1" applyBorder="1" applyAlignment="1" applyProtection="1">
      <alignment horizontal="center" vertical="center" wrapText="1" shrinkToFit="1"/>
    </xf>
    <xf numFmtId="0" fontId="6" fillId="6" borderId="16" xfId="0" applyFont="1" applyFill="1" applyBorder="1" applyAlignment="1" applyProtection="1">
      <alignment horizontal="center" vertical="center" wrapText="1" shrinkToFit="1"/>
    </xf>
    <xf numFmtId="0" fontId="5" fillId="5" borderId="0" xfId="0" applyFont="1" applyFill="1" applyBorder="1" applyProtection="1"/>
    <xf numFmtId="0" fontId="5" fillId="4" borderId="0" xfId="0" applyFont="1" applyFill="1" applyBorder="1" applyAlignment="1" applyProtection="1"/>
    <xf numFmtId="0" fontId="5" fillId="4" borderId="13" xfId="0" applyFont="1" applyFill="1" applyBorder="1" applyAlignment="1" applyProtection="1"/>
    <xf numFmtId="0" fontId="5" fillId="6" borderId="14" xfId="0" applyFont="1" applyFill="1" applyBorder="1" applyAlignment="1" applyProtection="1">
      <alignment horizontal="left" vertical="top"/>
    </xf>
    <xf numFmtId="0" fontId="5" fillId="2" borderId="15" xfId="0" applyFont="1" applyFill="1" applyBorder="1" applyAlignment="1" applyProtection="1">
      <alignment horizontal="center" vertical="top"/>
    </xf>
    <xf numFmtId="0" fontId="6" fillId="5" borderId="13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0" fontId="5" fillId="2" borderId="15" xfId="0" applyFont="1" applyFill="1" applyBorder="1" applyAlignment="1" applyProtection="1">
      <alignment horizontal="center" vertical="top" wrapText="1"/>
    </xf>
    <xf numFmtId="14" fontId="6" fillId="5" borderId="0" xfId="0" applyNumberFormat="1" applyFont="1" applyFill="1" applyBorder="1" applyAlignment="1" applyProtection="1">
      <alignment horizontal="center" vertical="center"/>
    </xf>
    <xf numFmtId="14" fontId="6" fillId="5" borderId="0" xfId="0" applyNumberFormat="1" applyFont="1" applyFill="1" applyBorder="1" applyAlignment="1" applyProtection="1">
      <alignment horizontal="left" vertical="center"/>
    </xf>
    <xf numFmtId="0" fontId="5" fillId="6" borderId="14" xfId="0" applyFont="1" applyFill="1" applyBorder="1" applyAlignment="1" applyProtection="1">
      <alignment horizontal="left" vertical="top" wrapText="1"/>
    </xf>
    <xf numFmtId="0" fontId="5" fillId="0" borderId="15" xfId="0" applyFont="1" applyFill="1" applyBorder="1" applyAlignment="1" applyProtection="1">
      <alignment horizontal="center" vertical="center" wrapText="1" shrinkToFit="1"/>
    </xf>
    <xf numFmtId="0" fontId="0" fillId="5" borderId="0" xfId="0" applyFont="1" applyFill="1" applyBorder="1" applyAlignment="1" applyProtection="1">
      <alignment vertical="top"/>
    </xf>
    <xf numFmtId="0" fontId="0" fillId="5" borderId="13" xfId="0" applyFont="1" applyFill="1" applyBorder="1" applyAlignment="1" applyProtection="1">
      <alignment vertical="top"/>
    </xf>
    <xf numFmtId="0" fontId="7" fillId="4" borderId="17" xfId="0" applyFont="1" applyFill="1" applyBorder="1" applyAlignment="1" applyProtection="1">
      <alignment horizontal="center" vertical="center"/>
    </xf>
    <xf numFmtId="0" fontId="8" fillId="7" borderId="19" xfId="0" applyFont="1" applyFill="1" applyBorder="1" applyAlignment="1" applyProtection="1">
      <alignment vertical="center"/>
    </xf>
    <xf numFmtId="0" fontId="8" fillId="7" borderId="20" xfId="0" applyFont="1" applyFill="1" applyBorder="1" applyAlignment="1" applyProtection="1">
      <alignment vertical="center"/>
    </xf>
    <xf numFmtId="0" fontId="8" fillId="6" borderId="14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9" fillId="6" borderId="15" xfId="0" applyFont="1" applyFill="1" applyBorder="1" applyAlignment="1" applyProtection="1">
      <alignment horizontal="center" vertical="center" wrapText="1"/>
    </xf>
    <xf numFmtId="0" fontId="0" fillId="0" borderId="0" xfId="0" applyFont="1" applyFill="1" applyProtection="1"/>
    <xf numFmtId="0" fontId="12" fillId="0" borderId="0" xfId="0" applyFont="1" applyFill="1" applyProtection="1"/>
    <xf numFmtId="0" fontId="13" fillId="0" borderId="0" xfId="0" applyFont="1" applyAlignment="1" applyProtection="1">
      <alignment vertical="center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8" fillId="6" borderId="14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vertical="center"/>
    </xf>
    <xf numFmtId="0" fontId="0" fillId="0" borderId="14" xfId="0" applyFont="1" applyFill="1" applyBorder="1" applyAlignment="1" applyProtection="1">
      <alignment vertical="center" wrapText="1"/>
    </xf>
    <xf numFmtId="0" fontId="0" fillId="2" borderId="15" xfId="0" applyFont="1" applyFill="1" applyBorder="1" applyAlignment="1" applyProtection="1">
      <alignment horizontal="center" vertical="center"/>
    </xf>
    <xf numFmtId="0" fontId="13" fillId="0" borderId="0" xfId="0" applyFont="1" applyAlignment="1" applyProtection="1"/>
    <xf numFmtId="0" fontId="12" fillId="2" borderId="0" xfId="0" applyFont="1" applyFill="1" applyProtection="1"/>
    <xf numFmtId="9" fontId="15" fillId="0" borderId="15" xfId="0" applyNumberFormat="1" applyFont="1" applyFill="1" applyBorder="1" applyAlignment="1" applyProtection="1">
      <alignment horizontal="center" vertical="center"/>
    </xf>
    <xf numFmtId="9" fontId="10" fillId="0" borderId="15" xfId="0" applyNumberFormat="1" applyFont="1" applyFill="1" applyBorder="1" applyAlignment="1" applyProtection="1">
      <alignment horizontal="center" vertical="center" wrapText="1"/>
    </xf>
    <xf numFmtId="0" fontId="9" fillId="6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</xf>
    <xf numFmtId="0" fontId="17" fillId="0" borderId="0" xfId="0" applyFont="1" applyFill="1" applyAlignment="1" applyProtection="1"/>
    <xf numFmtId="0" fontId="7" fillId="4" borderId="11" xfId="0" applyFont="1" applyFill="1" applyBorder="1" applyAlignment="1" applyProtection="1">
      <alignment horizontal="right" vertical="center"/>
    </xf>
    <xf numFmtId="0" fontId="0" fillId="0" borderId="14" xfId="0" applyFont="1" applyFill="1" applyBorder="1" applyAlignment="1" applyProtection="1">
      <alignment horizontal="left" vertical="center" wrapText="1"/>
    </xf>
    <xf numFmtId="0" fontId="0" fillId="0" borderId="15" xfId="0" applyFont="1" applyFill="1" applyBorder="1" applyAlignment="1" applyProtection="1">
      <alignment horizontal="center" vertical="center" wrapText="1" shrinkToFit="1"/>
    </xf>
    <xf numFmtId="0" fontId="9" fillId="0" borderId="15" xfId="0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0" fillId="2" borderId="15" xfId="0" applyFont="1" applyFill="1" applyBorder="1" applyAlignment="1" applyProtection="1">
      <alignment horizontal="center" vertical="center" wrapText="1" shrinkToFit="1"/>
    </xf>
    <xf numFmtId="0" fontId="7" fillId="4" borderId="11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center" vertical="center"/>
    </xf>
    <xf numFmtId="1" fontId="0" fillId="8" borderId="15" xfId="0" applyNumberFormat="1" applyFont="1" applyFill="1" applyBorder="1" applyAlignment="1" applyProtection="1">
      <alignment horizontal="center" vertical="center"/>
    </xf>
    <xf numFmtId="0" fontId="9" fillId="2" borderId="15" xfId="0" applyFont="1" applyFill="1" applyBorder="1" applyAlignment="1" applyProtection="1">
      <alignment horizontal="center" vertical="center"/>
    </xf>
    <xf numFmtId="0" fontId="8" fillId="7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vertical="center" wrapText="1" shrinkToFit="1"/>
    </xf>
    <xf numFmtId="0" fontId="11" fillId="2" borderId="15" xfId="0" applyFont="1" applyFill="1" applyBorder="1" applyAlignment="1" applyProtection="1">
      <alignment horizontal="center" vertical="center" wrapText="1"/>
    </xf>
    <xf numFmtId="0" fontId="9" fillId="5" borderId="15" xfId="0" applyFont="1" applyFill="1" applyBorder="1" applyAlignment="1" applyProtection="1">
      <alignment horizontal="center" vertical="center" wrapText="1" shrinkToFit="1"/>
    </xf>
    <xf numFmtId="0" fontId="0" fillId="0" borderId="15" xfId="0" applyFont="1" applyFill="1" applyBorder="1" applyAlignment="1" applyProtection="1">
      <alignment horizontal="center" wrapText="1"/>
    </xf>
    <xf numFmtId="0" fontId="11" fillId="8" borderId="15" xfId="0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 wrapText="1" shrinkToFit="1"/>
    </xf>
    <xf numFmtId="0" fontId="19" fillId="5" borderId="11" xfId="0" applyFont="1" applyFill="1" applyBorder="1" applyAlignment="1" applyProtection="1">
      <alignment vertical="top" wrapText="1"/>
    </xf>
    <xf numFmtId="0" fontId="19" fillId="5" borderId="22" xfId="0" applyFont="1" applyFill="1" applyBorder="1" applyAlignment="1" applyProtection="1">
      <alignment vertical="top" wrapText="1"/>
    </xf>
    <xf numFmtId="0" fontId="19" fillId="5" borderId="23" xfId="0" applyFont="1" applyFill="1" applyBorder="1" applyAlignment="1" applyProtection="1">
      <alignment vertical="top" wrapText="1"/>
    </xf>
    <xf numFmtId="0" fontId="5" fillId="2" borderId="14" xfId="0" applyFont="1" applyFill="1" applyBorder="1" applyAlignment="1" applyProtection="1">
      <alignment vertical="center" wrapText="1"/>
    </xf>
    <xf numFmtId="9" fontId="5" fillId="2" borderId="15" xfId="0" applyNumberFormat="1" applyFont="1" applyFill="1" applyBorder="1" applyAlignment="1" applyProtection="1">
      <alignment horizontal="center" vertical="center" wrapText="1"/>
    </xf>
    <xf numFmtId="0" fontId="20" fillId="2" borderId="15" xfId="0" applyFont="1" applyFill="1" applyBorder="1" applyAlignment="1" applyProtection="1">
      <alignment horizontal="center" vertical="center" wrapText="1"/>
    </xf>
    <xf numFmtId="0" fontId="5" fillId="8" borderId="15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center" vertical="center" wrapText="1"/>
    </xf>
    <xf numFmtId="1" fontId="0" fillId="0" borderId="15" xfId="0" applyNumberFormat="1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center" vertical="center" wrapText="1"/>
    </xf>
    <xf numFmtId="0" fontId="8" fillId="7" borderId="34" xfId="0" applyFont="1" applyFill="1" applyBorder="1" applyAlignment="1" applyProtection="1">
      <alignment vertical="center"/>
    </xf>
    <xf numFmtId="0" fontId="8" fillId="7" borderId="22" xfId="0" applyFont="1" applyFill="1" applyBorder="1" applyAlignment="1" applyProtection="1">
      <alignment vertical="center"/>
    </xf>
    <xf numFmtId="0" fontId="8" fillId="7" borderId="22" xfId="0" applyFont="1" applyFill="1" applyBorder="1" applyAlignment="1" applyProtection="1">
      <alignment horizontal="center" vertical="center"/>
    </xf>
    <xf numFmtId="0" fontId="8" fillId="7" borderId="22" xfId="0" applyNumberFormat="1" applyFont="1" applyFill="1" applyBorder="1" applyAlignment="1" applyProtection="1">
      <alignment vertical="center"/>
    </xf>
    <xf numFmtId="0" fontId="8" fillId="7" borderId="23" xfId="0" applyNumberFormat="1" applyFont="1" applyFill="1" applyBorder="1" applyAlignment="1" applyProtection="1">
      <alignment vertical="center"/>
    </xf>
    <xf numFmtId="0" fontId="8" fillId="7" borderId="35" xfId="0" applyFont="1" applyFill="1" applyBorder="1" applyAlignment="1" applyProtection="1">
      <alignment horizontal="center" vertical="center"/>
    </xf>
    <xf numFmtId="0" fontId="9" fillId="6" borderId="16" xfId="0" applyFont="1" applyFill="1" applyBorder="1" applyAlignment="1" applyProtection="1">
      <alignment horizontal="center" vertical="center"/>
    </xf>
    <xf numFmtId="0" fontId="0" fillId="0" borderId="36" xfId="0" applyFont="1" applyFill="1" applyBorder="1" applyAlignment="1" applyProtection="1">
      <alignment horizontal="left" vertical="center" wrapText="1"/>
    </xf>
    <xf numFmtId="0" fontId="0" fillId="0" borderId="25" xfId="0" applyFont="1" applyFill="1" applyBorder="1" applyAlignment="1" applyProtection="1">
      <alignment horizontal="center" vertical="center"/>
    </xf>
    <xf numFmtId="0" fontId="14" fillId="2" borderId="16" xfId="0" applyFont="1" applyFill="1" applyBorder="1" applyAlignment="1" applyProtection="1">
      <alignment vertical="center" wrapText="1"/>
    </xf>
    <xf numFmtId="0" fontId="14" fillId="2" borderId="22" xfId="0" applyFont="1" applyFill="1" applyBorder="1" applyAlignment="1" applyProtection="1">
      <alignment vertical="top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vertical="top" wrapText="1"/>
    </xf>
    <xf numFmtId="0" fontId="8" fillId="0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top" wrapText="1"/>
    </xf>
    <xf numFmtId="0" fontId="11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horizontal="center" vertical="center" wrapText="1"/>
    </xf>
    <xf numFmtId="0" fontId="11" fillId="5" borderId="13" xfId="0" applyFont="1" applyFill="1" applyBorder="1" applyAlignment="1" applyProtection="1">
      <alignment horizontal="center" vertical="center"/>
    </xf>
    <xf numFmtId="0" fontId="23" fillId="0" borderId="15" xfId="0" applyFont="1" applyFill="1" applyBorder="1" applyAlignment="1" applyProtection="1">
      <alignment horizontal="center" vertical="center"/>
    </xf>
    <xf numFmtId="0" fontId="7" fillId="4" borderId="37" xfId="0" applyFont="1" applyFill="1" applyBorder="1" applyAlignment="1" applyProtection="1">
      <alignment horizontal="right" vertical="center"/>
    </xf>
    <xf numFmtId="10" fontId="23" fillId="2" borderId="38" xfId="0" applyNumberFormat="1" applyFont="1" applyFill="1" applyBorder="1" applyAlignment="1" applyProtection="1">
      <alignment horizontal="center" vertical="center"/>
    </xf>
    <xf numFmtId="9" fontId="23" fillId="2" borderId="38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 vertical="center"/>
    </xf>
    <xf numFmtId="0" fontId="0" fillId="2" borderId="0" xfId="0" applyFont="1" applyFill="1" applyAlignment="1" applyProtection="1">
      <alignment horizontal="center" vertical="center"/>
    </xf>
    <xf numFmtId="0" fontId="7" fillId="4" borderId="17" xfId="0" applyFont="1" applyFill="1" applyBorder="1" applyAlignment="1" applyProtection="1">
      <alignment horizontal="right" vertical="center"/>
    </xf>
    <xf numFmtId="0" fontId="18" fillId="0" borderId="30" xfId="0" applyFont="1" applyFill="1" applyBorder="1" applyAlignment="1" applyProtection="1">
      <alignment horizontal="center" vertical="center" wrapText="1"/>
    </xf>
    <xf numFmtId="0" fontId="22" fillId="2" borderId="31" xfId="0" applyFont="1" applyFill="1" applyBorder="1" applyAlignment="1" applyProtection="1">
      <alignment horizontal="left" vertical="center"/>
    </xf>
    <xf numFmtId="0" fontId="22" fillId="2" borderId="26" xfId="0" applyFont="1" applyFill="1" applyBorder="1" applyAlignment="1" applyProtection="1">
      <alignment horizontal="left" vertical="center"/>
    </xf>
    <xf numFmtId="0" fontId="23" fillId="0" borderId="24" xfId="0" applyFont="1" applyFill="1" applyBorder="1" applyAlignment="1" applyProtection="1">
      <alignment horizontal="center" vertical="center"/>
    </xf>
    <xf numFmtId="0" fontId="24" fillId="2" borderId="25" xfId="0" applyFont="1" applyFill="1" applyBorder="1" applyAlignment="1" applyProtection="1">
      <alignment horizontal="center"/>
    </xf>
    <xf numFmtId="0" fontId="24" fillId="2" borderId="31" xfId="0" applyFont="1" applyFill="1" applyBorder="1" applyAlignment="1" applyProtection="1">
      <alignment horizontal="center"/>
    </xf>
    <xf numFmtId="0" fontId="24" fillId="2" borderId="32" xfId="0" applyFont="1" applyFill="1" applyBorder="1" applyAlignment="1" applyProtection="1">
      <alignment horizontal="center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22" fillId="2" borderId="22" xfId="0" applyFont="1" applyFill="1" applyBorder="1" applyAlignment="1" applyProtection="1">
      <alignment horizontal="left" vertical="center"/>
    </xf>
    <xf numFmtId="0" fontId="22" fillId="2" borderId="14" xfId="0" applyFont="1" applyFill="1" applyBorder="1" applyAlignment="1" applyProtection="1">
      <alignment horizontal="left" vertical="center"/>
    </xf>
    <xf numFmtId="0" fontId="24" fillId="2" borderId="16" xfId="0" applyFont="1" applyFill="1" applyBorder="1" applyAlignment="1" applyProtection="1">
      <alignment horizontal="center"/>
    </xf>
    <xf numFmtId="0" fontId="24" fillId="2" borderId="22" xfId="0" applyFont="1" applyFill="1" applyBorder="1" applyAlignment="1" applyProtection="1">
      <alignment horizontal="center"/>
    </xf>
    <xf numFmtId="0" fontId="24" fillId="2" borderId="23" xfId="0" applyFont="1" applyFill="1" applyBorder="1" applyAlignment="1" applyProtection="1">
      <alignment horizontal="center"/>
    </xf>
    <xf numFmtId="0" fontId="23" fillId="2" borderId="38" xfId="0" applyFont="1" applyFill="1" applyBorder="1" applyAlignment="1" applyProtection="1">
      <alignment horizontal="left"/>
    </xf>
    <xf numFmtId="0" fontId="0" fillId="2" borderId="38" xfId="0" applyFont="1" applyFill="1" applyBorder="1" applyAlignment="1" applyProtection="1">
      <alignment horizontal="center"/>
    </xf>
    <xf numFmtId="0" fontId="0" fillId="2" borderId="39" xfId="0" applyFont="1" applyFill="1" applyBorder="1" applyAlignment="1" applyProtection="1">
      <alignment horizontal="center"/>
    </xf>
    <xf numFmtId="0" fontId="0" fillId="4" borderId="11" xfId="0" applyFont="1" applyFill="1" applyBorder="1" applyAlignment="1" applyProtection="1">
      <alignment horizontal="center"/>
    </xf>
    <xf numFmtId="0" fontId="0" fillId="4" borderId="0" xfId="0" applyFont="1" applyFill="1" applyBorder="1" applyAlignment="1" applyProtection="1">
      <alignment horizontal="center"/>
    </xf>
    <xf numFmtId="0" fontId="0" fillId="4" borderId="13" xfId="0" applyFont="1" applyFill="1" applyBorder="1" applyAlignment="1" applyProtection="1">
      <alignment horizontal="center"/>
    </xf>
    <xf numFmtId="0" fontId="9" fillId="6" borderId="16" xfId="0" applyFont="1" applyFill="1" applyBorder="1" applyAlignment="1" applyProtection="1">
      <alignment horizontal="center" vertical="center"/>
    </xf>
    <xf numFmtId="0" fontId="9" fillId="6" borderId="14" xfId="0" applyFont="1" applyFill="1" applyBorder="1" applyAlignment="1" applyProtection="1">
      <alignment horizontal="center" vertical="center"/>
    </xf>
    <xf numFmtId="0" fontId="9" fillId="6" borderId="15" xfId="0" applyNumberFormat="1" applyFont="1" applyFill="1" applyBorder="1" applyAlignment="1" applyProtection="1">
      <alignment horizontal="center" vertical="center"/>
    </xf>
    <xf numFmtId="0" fontId="9" fillId="6" borderId="21" xfId="0" applyNumberFormat="1" applyFont="1" applyFill="1" applyBorder="1" applyAlignment="1" applyProtection="1">
      <alignment horizontal="center" vertical="center"/>
    </xf>
    <xf numFmtId="0" fontId="0" fillId="3" borderId="16" xfId="0" applyFont="1" applyFill="1" applyBorder="1" applyAlignment="1" applyProtection="1">
      <alignment horizontal="center" vertical="center" wrapText="1"/>
      <protection locked="0"/>
    </xf>
    <xf numFmtId="0" fontId="0" fillId="3" borderId="14" xfId="0" applyFont="1" applyFill="1" applyBorder="1" applyAlignment="1" applyProtection="1">
      <alignment horizontal="center" vertical="center" wrapText="1"/>
      <protection locked="0"/>
    </xf>
    <xf numFmtId="0" fontId="0" fillId="0" borderId="16" xfId="0" applyNumberFormat="1" applyFont="1" applyFill="1" applyBorder="1" applyAlignment="1" applyProtection="1">
      <alignment horizontal="center"/>
      <protection locked="0"/>
    </xf>
    <xf numFmtId="0" fontId="0" fillId="0" borderId="22" xfId="0" applyNumberFormat="1" applyFont="1" applyFill="1" applyBorder="1" applyAlignment="1" applyProtection="1">
      <alignment horizontal="center"/>
      <protection locked="0"/>
    </xf>
    <xf numFmtId="0" fontId="0" fillId="0" borderId="23" xfId="0" applyNumberFormat="1" applyFont="1" applyFill="1" applyBorder="1" applyAlignment="1" applyProtection="1">
      <alignment horizontal="center"/>
      <protection locked="0"/>
    </xf>
    <xf numFmtId="0" fontId="11" fillId="2" borderId="30" xfId="0" applyNumberFormat="1" applyFont="1" applyFill="1" applyBorder="1" applyAlignment="1" applyProtection="1">
      <alignment vertical="center"/>
    </xf>
    <xf numFmtId="0" fontId="11" fillId="2" borderId="12" xfId="0" applyNumberFormat="1" applyFont="1" applyFill="1" applyBorder="1" applyAlignment="1" applyProtection="1">
      <alignment vertical="center"/>
    </xf>
    <xf numFmtId="0" fontId="11" fillId="2" borderId="33" xfId="0" applyNumberFormat="1" applyFont="1" applyFill="1" applyBorder="1" applyAlignment="1" applyProtection="1">
      <alignment vertical="center"/>
    </xf>
    <xf numFmtId="0" fontId="9" fillId="6" borderId="16" xfId="0" applyNumberFormat="1" applyFont="1" applyFill="1" applyBorder="1" applyAlignment="1" applyProtection="1">
      <alignment horizontal="center" vertical="center"/>
    </xf>
    <xf numFmtId="0" fontId="9" fillId="6" borderId="22" xfId="0" applyNumberFormat="1" applyFont="1" applyFill="1" applyBorder="1" applyAlignment="1" applyProtection="1">
      <alignment horizontal="center" vertical="center"/>
    </xf>
    <xf numFmtId="0" fontId="9" fillId="6" borderId="23" xfId="0" applyNumberFormat="1" applyFont="1" applyFill="1" applyBorder="1" applyAlignment="1" applyProtection="1">
      <alignment horizontal="center" vertical="center"/>
    </xf>
    <xf numFmtId="1" fontId="0" fillId="3" borderId="16" xfId="0" applyNumberFormat="1" applyFont="1" applyFill="1" applyBorder="1" applyAlignment="1" applyProtection="1">
      <alignment horizontal="center" vertical="center"/>
      <protection locked="0"/>
    </xf>
    <xf numFmtId="1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23" xfId="0" applyNumberFormat="1" applyFont="1" applyFill="1" applyBorder="1" applyAlignment="1" applyProtection="1">
      <alignment horizontal="center" vertical="center"/>
      <protection locked="0"/>
    </xf>
    <xf numFmtId="1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21" fillId="0" borderId="16" xfId="0" applyFont="1" applyFill="1" applyBorder="1" applyAlignment="1" applyProtection="1">
      <alignment horizontal="left" vertical="center"/>
    </xf>
    <xf numFmtId="0" fontId="21" fillId="0" borderId="22" xfId="0" applyFont="1" applyFill="1" applyBorder="1" applyAlignment="1" applyProtection="1">
      <alignment horizontal="left" vertical="center"/>
    </xf>
    <xf numFmtId="0" fontId="21" fillId="0" borderId="14" xfId="0" applyFont="1" applyFill="1" applyBorder="1" applyAlignment="1" applyProtection="1">
      <alignment horizontal="left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164" fontId="0" fillId="3" borderId="16" xfId="0" applyNumberFormat="1" applyFont="1" applyFill="1" applyBorder="1" applyAlignment="1" applyProtection="1">
      <alignment horizontal="center" vertical="center"/>
      <protection locked="0"/>
    </xf>
    <xf numFmtId="164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11" fillId="0" borderId="22" xfId="0" applyFont="1" applyFill="1" applyBorder="1" applyAlignment="1" applyProtection="1">
      <alignment horizontal="left" vertical="center"/>
    </xf>
    <xf numFmtId="0" fontId="11" fillId="0" borderId="14" xfId="0" applyFont="1" applyFill="1" applyBorder="1" applyAlignment="1" applyProtection="1">
      <alignment horizontal="left" vertical="center"/>
    </xf>
    <xf numFmtId="0" fontId="7" fillId="4" borderId="11" xfId="0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</xf>
    <xf numFmtId="0" fontId="7" fillId="4" borderId="13" xfId="0" applyFont="1" applyFill="1" applyBorder="1" applyAlignment="1" applyProtection="1">
      <alignment horizontal="center" vertical="center"/>
    </xf>
    <xf numFmtId="0" fontId="8" fillId="7" borderId="16" xfId="0" applyFont="1" applyFill="1" applyBorder="1" applyAlignment="1" applyProtection="1">
      <alignment horizontal="left" vertical="center"/>
    </xf>
    <xf numFmtId="0" fontId="8" fillId="7" borderId="22" xfId="0" applyFont="1" applyFill="1" applyBorder="1" applyAlignment="1" applyProtection="1">
      <alignment horizontal="left" vertical="center"/>
    </xf>
    <xf numFmtId="0" fontId="8" fillId="7" borderId="23" xfId="0" applyFont="1" applyFill="1" applyBorder="1" applyAlignment="1" applyProtection="1">
      <alignment horizontal="left" vertical="center"/>
    </xf>
    <xf numFmtId="0" fontId="14" fillId="2" borderId="16" xfId="0" applyFont="1" applyFill="1" applyBorder="1" applyAlignment="1" applyProtection="1">
      <alignment horizontal="left" vertical="top" wrapText="1"/>
    </xf>
    <xf numFmtId="0" fontId="14" fillId="2" borderId="22" xfId="0" applyFont="1" applyFill="1" applyBorder="1" applyAlignment="1" applyProtection="1">
      <alignment horizontal="left" vertical="top" wrapText="1"/>
    </xf>
    <xf numFmtId="0" fontId="14" fillId="2" borderId="14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center" vertical="center"/>
    </xf>
    <xf numFmtId="0" fontId="11" fillId="2" borderId="21" xfId="0" applyNumberFormat="1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/>
    </xf>
    <xf numFmtId="1" fontId="5" fillId="3" borderId="1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5" xfId="0" applyNumberFormat="1" applyFont="1" applyFill="1" applyBorder="1" applyAlignment="1" applyProtection="1">
      <alignment horizontal="center"/>
      <protection locked="0"/>
    </xf>
    <xf numFmtId="0" fontId="5" fillId="2" borderId="21" xfId="0" applyNumberFormat="1" applyFont="1" applyFill="1" applyBorder="1" applyAlignment="1" applyProtection="1">
      <alignment horizontal="center"/>
      <protection locked="0"/>
    </xf>
    <xf numFmtId="0" fontId="11" fillId="2" borderId="15" xfId="0" applyNumberFormat="1" applyFont="1" applyFill="1" applyBorder="1" applyAlignment="1" applyProtection="1">
      <alignment vertical="center"/>
    </xf>
    <xf numFmtId="0" fontId="11" fillId="2" borderId="21" xfId="0" applyNumberFormat="1" applyFont="1" applyFill="1" applyBorder="1" applyAlignment="1" applyProtection="1">
      <alignment vertical="center"/>
    </xf>
    <xf numFmtId="164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16" xfId="0" applyFont="1" applyFill="1" applyBorder="1" applyAlignment="1" applyProtection="1">
      <alignment horizontal="center" vertical="center"/>
      <protection locked="0"/>
    </xf>
    <xf numFmtId="0" fontId="0" fillId="3" borderId="14" xfId="0" applyFont="1" applyFill="1" applyBorder="1" applyAlignment="1" applyProtection="1">
      <alignment horizontal="center" vertical="center"/>
      <protection locked="0"/>
    </xf>
    <xf numFmtId="0" fontId="0" fillId="2" borderId="15" xfId="0" applyNumberFormat="1" applyFont="1" applyFill="1" applyBorder="1" applyAlignment="1" applyProtection="1">
      <protection locked="0"/>
    </xf>
    <xf numFmtId="0" fontId="0" fillId="2" borderId="21" xfId="0" applyNumberFormat="1" applyFont="1" applyFill="1" applyBorder="1" applyAlignment="1" applyProtection="1">
      <protection locked="0"/>
    </xf>
    <xf numFmtId="0" fontId="5" fillId="0" borderId="15" xfId="0" applyFont="1" applyFill="1" applyBorder="1" applyAlignment="1" applyProtection="1">
      <alignment horizontal="left" vertical="center" wrapText="1"/>
    </xf>
    <xf numFmtId="0" fontId="11" fillId="0" borderId="24" xfId="0" applyFont="1" applyFill="1" applyBorder="1" applyAlignment="1" applyProtection="1">
      <alignment horizontal="center" vertical="center" wrapText="1"/>
    </xf>
    <xf numFmtId="0" fontId="11" fillId="0" borderId="27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164" fontId="16" fillId="0" borderId="24" xfId="1" applyNumberFormat="1" applyFont="1" applyFill="1" applyBorder="1" applyAlignment="1" applyProtection="1">
      <alignment horizontal="center" vertical="center"/>
    </xf>
    <xf numFmtId="164" fontId="16" fillId="0" borderId="27" xfId="1" applyNumberFormat="1" applyFont="1" applyFill="1" applyBorder="1" applyAlignment="1" applyProtection="1">
      <alignment horizontal="center" vertical="center"/>
    </xf>
    <xf numFmtId="164" fontId="16" fillId="0" borderId="19" xfId="1" applyNumberFormat="1" applyFont="1" applyFill="1" applyBorder="1" applyAlignment="1" applyProtection="1">
      <alignment horizontal="center" vertical="center"/>
    </xf>
    <xf numFmtId="0" fontId="0" fillId="0" borderId="24" xfId="0" applyFont="1" applyFill="1" applyBorder="1" applyAlignment="1" applyProtection="1">
      <alignment horizontal="center" vertical="center" wrapText="1"/>
    </xf>
    <xf numFmtId="0" fontId="0" fillId="0" borderId="27" xfId="0" applyFont="1" applyFill="1" applyBorder="1" applyAlignment="1" applyProtection="1">
      <alignment horizontal="center" vertical="center" wrapText="1"/>
    </xf>
    <xf numFmtId="0" fontId="0" fillId="0" borderId="19" xfId="0" applyFont="1" applyFill="1" applyBorder="1" applyAlignment="1" applyProtection="1">
      <alignment horizontal="center" vertical="center" wrapText="1"/>
    </xf>
    <xf numFmtId="0" fontId="11" fillId="8" borderId="24" xfId="0" applyFont="1" applyFill="1" applyBorder="1" applyAlignment="1" applyProtection="1">
      <alignment horizontal="center" vertical="center"/>
    </xf>
    <xf numFmtId="0" fontId="11" fillId="8" borderId="27" xfId="0" applyFont="1" applyFill="1" applyBorder="1" applyAlignment="1" applyProtection="1">
      <alignment horizontal="center" vertical="center"/>
    </xf>
    <xf numFmtId="0" fontId="11" fillId="8" borderId="19" xfId="0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/>
      <protection locked="0"/>
    </xf>
    <xf numFmtId="0" fontId="0" fillId="0" borderId="31" xfId="0" applyNumberFormat="1" applyFont="1" applyFill="1" applyBorder="1" applyAlignment="1" applyProtection="1">
      <alignment horizontal="center"/>
      <protection locked="0"/>
    </xf>
    <xf numFmtId="0" fontId="0" fillId="0" borderId="32" xfId="0" applyNumberFormat="1" applyFont="1" applyFill="1" applyBorder="1" applyAlignment="1" applyProtection="1">
      <alignment horizontal="center"/>
      <protection locked="0"/>
    </xf>
    <xf numFmtId="0" fontId="0" fillId="0" borderId="28" xfId="0" applyNumberFormat="1" applyFont="1" applyFill="1" applyBorder="1" applyAlignment="1" applyProtection="1">
      <alignment horizontal="center"/>
      <protection locked="0"/>
    </xf>
    <xf numFmtId="0" fontId="0" fillId="0" borderId="0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Font="1" applyFill="1" applyBorder="1" applyAlignment="1" applyProtection="1">
      <alignment horizontal="center"/>
      <protection locked="0"/>
    </xf>
    <xf numFmtId="0" fontId="0" fillId="0" borderId="30" xfId="0" applyNumberFormat="1" applyFont="1" applyFill="1" applyBorder="1" applyAlignment="1" applyProtection="1">
      <alignment horizontal="center"/>
      <protection locked="0"/>
    </xf>
    <xf numFmtId="0" fontId="0" fillId="0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NumberFormat="1" applyFont="1" applyFill="1" applyBorder="1" applyAlignment="1" applyProtection="1">
      <alignment horizontal="center"/>
      <protection locked="0"/>
    </xf>
    <xf numFmtId="0" fontId="0" fillId="5" borderId="22" xfId="0" applyFont="1" applyFill="1" applyBorder="1" applyAlignment="1" applyProtection="1">
      <alignment horizontal="center" vertical="top" wrapText="1"/>
    </xf>
    <xf numFmtId="0" fontId="0" fillId="5" borderId="23" xfId="0" applyFont="1" applyFill="1" applyBorder="1" applyAlignment="1" applyProtection="1">
      <alignment horizontal="center" vertical="top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164" fontId="0" fillId="0" borderId="24" xfId="0" applyNumberFormat="1" applyFont="1" applyFill="1" applyBorder="1" applyAlignment="1" applyProtection="1">
      <alignment horizontal="center" vertical="center"/>
    </xf>
    <xf numFmtId="164" fontId="0" fillId="0" borderId="19" xfId="0" applyNumberFormat="1" applyFont="1" applyFill="1" applyBorder="1" applyAlignment="1" applyProtection="1">
      <alignment horizontal="center" vertical="center"/>
    </xf>
    <xf numFmtId="0" fontId="11" fillId="8" borderId="24" xfId="0" applyFont="1" applyFill="1" applyBorder="1" applyAlignment="1" applyProtection="1">
      <alignment horizontal="center" vertical="center" wrapText="1"/>
    </xf>
    <xf numFmtId="0" fontId="11" fillId="8" borderId="19" xfId="0" applyFont="1" applyFill="1" applyBorder="1" applyAlignment="1" applyProtection="1">
      <alignment horizontal="center" vertical="center" wrapText="1"/>
    </xf>
    <xf numFmtId="1" fontId="5" fillId="3" borderId="16" xfId="1" applyNumberFormat="1" applyFont="1" applyFill="1" applyBorder="1" applyAlignment="1" applyProtection="1">
      <alignment horizontal="center" vertical="center"/>
      <protection locked="0"/>
    </xf>
    <xf numFmtId="1" fontId="5" fillId="3" borderId="14" xfId="1" applyNumberFormat="1" applyFont="1" applyFill="1" applyBorder="1" applyAlignment="1" applyProtection="1">
      <alignment horizontal="center" vertical="center"/>
      <protection locked="0"/>
    </xf>
    <xf numFmtId="0" fontId="14" fillId="2" borderId="22" xfId="0" applyFont="1" applyFill="1" applyBorder="1" applyAlignment="1" applyProtection="1">
      <alignment horizontal="left" vertical="top"/>
    </xf>
    <xf numFmtId="0" fontId="14" fillId="2" borderId="14" xfId="0" applyFont="1" applyFill="1" applyBorder="1" applyAlignment="1" applyProtection="1">
      <alignment horizontal="left" vertical="top"/>
    </xf>
    <xf numFmtId="0" fontId="0" fillId="2" borderId="16" xfId="0" applyNumberFormat="1" applyFont="1" applyFill="1" applyBorder="1" applyAlignment="1" applyProtection="1">
      <alignment horizontal="center"/>
    </xf>
    <xf numFmtId="0" fontId="0" fillId="2" borderId="22" xfId="0" applyNumberFormat="1" applyFont="1" applyFill="1" applyBorder="1" applyAlignment="1" applyProtection="1">
      <alignment horizontal="center"/>
    </xf>
    <xf numFmtId="0" fontId="0" fillId="2" borderId="23" xfId="0" applyNumberFormat="1" applyFont="1" applyFill="1" applyBorder="1" applyAlignment="1" applyProtection="1">
      <alignment horizont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>
      <alignment horizontal="center"/>
      <protection locked="0"/>
    </xf>
    <xf numFmtId="0" fontId="0" fillId="2" borderId="21" xfId="0" applyNumberFormat="1" applyFont="1" applyFill="1" applyBorder="1" applyAlignment="1" applyProtection="1">
      <alignment horizontal="center"/>
      <protection locked="0"/>
    </xf>
    <xf numFmtId="0" fontId="0" fillId="2" borderId="14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center" vertical="center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0" fillId="2" borderId="14" xfId="0" applyFont="1" applyFill="1" applyBorder="1" applyAlignment="1" applyProtection="1">
      <alignment horizontal="left" vertical="center" wrapText="1"/>
    </xf>
    <xf numFmtId="0" fontId="0" fillId="2" borderId="24" xfId="0" applyFont="1" applyFill="1" applyBorder="1" applyAlignment="1" applyProtection="1">
      <alignment horizontal="center" vertical="center" wrapText="1" shrinkToFit="1"/>
    </xf>
    <xf numFmtId="0" fontId="0" fillId="2" borderId="27" xfId="0" applyFont="1" applyFill="1" applyBorder="1" applyAlignment="1" applyProtection="1">
      <alignment horizontal="center" vertical="center" wrapText="1" shrinkToFit="1"/>
    </xf>
    <xf numFmtId="0" fontId="0" fillId="2" borderId="19" xfId="0" applyFont="1" applyFill="1" applyBorder="1" applyAlignment="1" applyProtection="1">
      <alignment horizontal="center" vertical="center" wrapText="1" shrinkToFit="1"/>
    </xf>
    <xf numFmtId="1" fontId="5" fillId="3" borderId="25" xfId="1" applyNumberFormat="1" applyFont="1" applyFill="1" applyBorder="1" applyAlignment="1" applyProtection="1">
      <alignment horizontal="center" vertical="center"/>
      <protection locked="0"/>
    </xf>
    <xf numFmtId="1" fontId="5" fillId="3" borderId="26" xfId="1" applyNumberFormat="1" applyFont="1" applyFill="1" applyBorder="1" applyAlignment="1" applyProtection="1">
      <alignment horizontal="center" vertical="center"/>
      <protection locked="0"/>
    </xf>
    <xf numFmtId="1" fontId="5" fillId="3" borderId="28" xfId="1" applyNumberFormat="1" applyFont="1" applyFill="1" applyBorder="1" applyAlignment="1" applyProtection="1">
      <alignment horizontal="center" vertical="center"/>
      <protection locked="0"/>
    </xf>
    <xf numFmtId="1" fontId="5" fillId="3" borderId="29" xfId="1" applyNumberFormat="1" applyFont="1" applyFill="1" applyBorder="1" applyAlignment="1" applyProtection="1">
      <alignment horizontal="center" vertical="center"/>
      <protection locked="0"/>
    </xf>
    <xf numFmtId="1" fontId="5" fillId="3" borderId="30" xfId="1" applyNumberFormat="1" applyFont="1" applyFill="1" applyBorder="1" applyAlignment="1" applyProtection="1">
      <alignment horizontal="center" vertical="center"/>
      <protection locked="0"/>
    </xf>
    <xf numFmtId="1" fontId="5" fillId="3" borderId="18" xfId="1" applyNumberFormat="1" applyFont="1" applyFill="1" applyBorder="1" applyAlignment="1" applyProtection="1">
      <alignment horizontal="center" vertical="center"/>
      <protection locked="0"/>
    </xf>
    <xf numFmtId="0" fontId="8" fillId="6" borderId="22" xfId="0" applyFont="1" applyFill="1" applyBorder="1" applyAlignment="1" applyProtection="1">
      <alignment horizontal="left" vertical="center"/>
    </xf>
    <xf numFmtId="0" fontId="8" fillId="6" borderId="23" xfId="0" applyFont="1" applyFill="1" applyBorder="1" applyAlignment="1" applyProtection="1">
      <alignment horizontal="left" vertical="center"/>
    </xf>
    <xf numFmtId="0" fontId="0" fillId="0" borderId="15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NumberFormat="1" applyFont="1" applyFill="1" applyBorder="1" applyAlignment="1" applyProtection="1">
      <alignment horizontal="center" vertical="center"/>
      <protection locked="0"/>
    </xf>
    <xf numFmtId="0" fontId="14" fillId="2" borderId="15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left" vertical="center"/>
    </xf>
    <xf numFmtId="0" fontId="11" fillId="2" borderId="21" xfId="0" applyNumberFormat="1" applyFont="1" applyFill="1" applyBorder="1" applyAlignment="1" applyProtection="1">
      <alignment horizontal="left" vertical="center"/>
    </xf>
    <xf numFmtId="0" fontId="9" fillId="6" borderId="22" xfId="0" applyFont="1" applyFill="1" applyBorder="1" applyAlignment="1" applyProtection="1">
      <alignment horizontal="left" vertical="center"/>
    </xf>
    <xf numFmtId="0" fontId="9" fillId="6" borderId="23" xfId="0" applyFont="1" applyFill="1" applyBorder="1" applyAlignment="1" applyProtection="1">
      <alignment horizontal="left" vertical="center"/>
    </xf>
    <xf numFmtId="0" fontId="0" fillId="0" borderId="14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center" vertical="center"/>
    </xf>
    <xf numFmtId="164" fontId="5" fillId="0" borderId="24" xfId="1" applyNumberFormat="1" applyFont="1" applyFill="1" applyBorder="1" applyAlignment="1" applyProtection="1">
      <alignment horizontal="center" vertical="center"/>
    </xf>
    <xf numFmtId="164" fontId="5" fillId="0" borderId="19" xfId="1" applyNumberFormat="1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 wrapText="1"/>
    </xf>
    <xf numFmtId="164" fontId="0" fillId="3" borderId="15" xfId="1" applyNumberFormat="1" applyFont="1" applyFill="1" applyBorder="1" applyAlignment="1" applyProtection="1">
      <alignment horizontal="center" vertical="center"/>
      <protection locked="0"/>
    </xf>
    <xf numFmtId="0" fontId="0" fillId="0" borderId="15" xfId="0" applyNumberFormat="1" applyFont="1" applyFill="1" applyBorder="1" applyAlignment="1" applyProtection="1">
      <protection locked="0"/>
    </xf>
    <xf numFmtId="0" fontId="0" fillId="0" borderId="21" xfId="0" applyNumberFormat="1" applyFont="1" applyFill="1" applyBorder="1" applyAlignment="1" applyProtection="1">
      <protection locked="0"/>
    </xf>
    <xf numFmtId="0" fontId="9" fillId="0" borderId="15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11" fillId="2" borderId="16" xfId="0" applyNumberFormat="1" applyFont="1" applyFill="1" applyBorder="1" applyAlignment="1" applyProtection="1">
      <alignment horizontal="center" vertical="center"/>
    </xf>
    <xf numFmtId="0" fontId="11" fillId="2" borderId="22" xfId="0" applyNumberFormat="1" applyFont="1" applyFill="1" applyBorder="1" applyAlignment="1" applyProtection="1">
      <alignment horizontal="center" vertical="center"/>
    </xf>
    <xf numFmtId="0" fontId="11" fillId="2" borderId="23" xfId="0" applyNumberFormat="1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8" fillId="6" borderId="16" xfId="0" applyFont="1" applyFill="1" applyBorder="1" applyAlignment="1" applyProtection="1">
      <alignment horizontal="center" vertical="center"/>
    </xf>
    <xf numFmtId="0" fontId="8" fillId="6" borderId="22" xfId="0" applyFont="1" applyFill="1" applyBorder="1" applyAlignment="1" applyProtection="1">
      <alignment horizontal="center" vertical="center"/>
    </xf>
    <xf numFmtId="0" fontId="8" fillId="6" borderId="23" xfId="0" applyFont="1" applyFill="1" applyBorder="1" applyAlignment="1" applyProtection="1">
      <alignment horizontal="center" vertical="center"/>
    </xf>
    <xf numFmtId="0" fontId="8" fillId="6" borderId="12" xfId="0" applyFont="1" applyFill="1" applyBorder="1" applyAlignment="1" applyProtection="1">
      <alignment horizontal="left" vertical="center"/>
    </xf>
    <xf numFmtId="0" fontId="8" fillId="6" borderId="18" xfId="0" applyFont="1" applyFill="1" applyBorder="1" applyAlignment="1" applyProtection="1">
      <alignment horizontal="left" vertical="center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 wrapText="1"/>
    </xf>
    <xf numFmtId="1" fontId="0" fillId="3" borderId="15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5" xfId="0" applyNumberFormat="1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 applyProtection="1">
      <alignment horizontal="center" vertical="center"/>
    </xf>
    <xf numFmtId="0" fontId="28" fillId="0" borderId="2" xfId="0" applyFont="1" applyFill="1" applyBorder="1" applyAlignment="1" applyProtection="1">
      <alignment horizontal="center" vertical="center"/>
    </xf>
    <xf numFmtId="0" fontId="28" fillId="0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5" xfId="0" applyFont="1" applyFill="1" applyBorder="1" applyAlignment="1" applyProtection="1">
      <alignment horizontal="left"/>
      <protection locked="0"/>
    </xf>
    <xf numFmtId="0" fontId="2" fillId="3" borderId="6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3" fillId="3" borderId="8" xfId="0" applyFont="1" applyFill="1" applyBorder="1" applyAlignment="1" applyProtection="1">
      <alignment horizontal="left"/>
      <protection locked="0"/>
    </xf>
    <xf numFmtId="0" fontId="3" fillId="3" borderId="9" xfId="0" applyFont="1" applyFill="1" applyBorder="1" applyAlignment="1" applyProtection="1">
      <alignment horizontal="left"/>
      <protection locked="0"/>
    </xf>
    <xf numFmtId="14" fontId="5" fillId="4" borderId="2" xfId="0" applyNumberFormat="1" applyFont="1" applyFill="1" applyBorder="1" applyAlignment="1" applyProtection="1">
      <alignment horizontal="left" wrapText="1"/>
    </xf>
    <xf numFmtId="14" fontId="5" fillId="4" borderId="3" xfId="0" applyNumberFormat="1" applyFont="1" applyFill="1" applyBorder="1" applyAlignment="1" applyProtection="1">
      <alignment horizontal="left" wrapText="1"/>
    </xf>
    <xf numFmtId="0" fontId="5" fillId="4" borderId="11" xfId="0" applyFont="1" applyFill="1" applyBorder="1" applyAlignment="1" applyProtection="1">
      <alignment horizontal="center"/>
    </xf>
    <xf numFmtId="0" fontId="5" fillId="4" borderId="12" xfId="0" applyFont="1" applyFill="1" applyBorder="1" applyAlignment="1" applyProtection="1">
      <alignment horizontal="center"/>
    </xf>
    <xf numFmtId="0" fontId="11" fillId="0" borderId="15" xfId="0" applyNumberFormat="1" applyFont="1" applyFill="1" applyBorder="1" applyAlignment="1" applyProtection="1">
      <alignment horizontal="center" vertical="center"/>
      <protection locked="0"/>
    </xf>
    <xf numFmtId="0" fontId="11" fillId="0" borderId="21" xfId="0" applyNumberFormat="1" applyFont="1" applyFill="1" applyBorder="1" applyAlignment="1" applyProtection="1">
      <alignment horizontal="center" vertical="center"/>
      <protection locked="0"/>
    </xf>
    <xf numFmtId="0" fontId="11" fillId="2" borderId="16" xfId="0" applyNumberFormat="1" applyFont="1" applyFill="1" applyBorder="1" applyAlignment="1" applyProtection="1">
      <alignment horizontal="center" vertical="center"/>
      <protection locked="0"/>
    </xf>
    <xf numFmtId="0" fontId="11" fillId="2" borderId="22" xfId="0" applyNumberFormat="1" applyFont="1" applyFill="1" applyBorder="1" applyAlignment="1" applyProtection="1">
      <alignment horizontal="center" vertical="center"/>
      <protection locked="0"/>
    </xf>
    <xf numFmtId="0" fontId="11" fillId="2" borderId="23" xfId="0" applyNumberFormat="1" applyFont="1" applyFill="1" applyBorder="1" applyAlignment="1" applyProtection="1">
      <alignment horizontal="center" vertical="center"/>
      <protection locked="0"/>
    </xf>
    <xf numFmtId="0" fontId="0" fillId="2" borderId="15" xfId="0" applyNumberFormat="1" applyFont="1" applyFill="1" applyBorder="1" applyAlignment="1" applyProtection="1">
      <alignment wrapText="1"/>
      <protection locked="0"/>
    </xf>
    <xf numFmtId="0" fontId="0" fillId="2" borderId="21" xfId="0" applyNumberFormat="1" applyFont="1" applyFill="1" applyBorder="1" applyAlignment="1" applyProtection="1">
      <alignment wrapText="1"/>
      <protection locked="0"/>
    </xf>
    <xf numFmtId="0" fontId="9" fillId="6" borderId="22" xfId="0" applyFont="1" applyFill="1" applyBorder="1" applyAlignment="1" applyProtection="1">
      <alignment horizontal="left"/>
    </xf>
    <xf numFmtId="0" fontId="9" fillId="6" borderId="23" xfId="0" applyFont="1" applyFill="1" applyBorder="1" applyAlignment="1" applyProtection="1">
      <alignment horizontal="left"/>
    </xf>
    <xf numFmtId="0" fontId="1" fillId="0" borderId="15" xfId="0" applyFont="1" applyFill="1" applyBorder="1" applyAlignment="1" applyProtection="1">
      <alignment horizontal="center" vertical="center" wrapText="1"/>
    </xf>
    <xf numFmtId="1" fontId="0" fillId="3" borderId="24" xfId="1" applyNumberFormat="1" applyFont="1" applyFill="1" applyBorder="1" applyAlignment="1" applyProtection="1">
      <alignment horizontal="center" vertical="center"/>
      <protection locked="0"/>
    </xf>
    <xf numFmtId="1" fontId="0" fillId="3" borderId="27" xfId="1" applyNumberFormat="1" applyFont="1" applyFill="1" applyBorder="1" applyAlignment="1" applyProtection="1">
      <alignment horizontal="center" vertical="center"/>
      <protection locked="0"/>
    </xf>
    <xf numFmtId="1" fontId="0" fillId="3" borderId="19" xfId="1" applyNumberFormat="1" applyFont="1" applyFill="1" applyBorder="1" applyAlignment="1" applyProtection="1">
      <alignment horizontal="center" vertical="center"/>
      <protection locked="0"/>
    </xf>
    <xf numFmtId="164" fontId="5" fillId="0" borderId="27" xfId="1" applyNumberFormat="1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C%20Program%20Grant%20Materials/2022%20HUD%20CoC%20Grant/DRAFT%20FY22%20Competition%20Score%20Card%20TH-RRH%208-2Renewal%20Projects%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H"/>
      <sheetName val="TH"/>
      <sheetName val="SUMMARY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852FD-B0C8-4A59-B856-36CE218DE4E6}">
  <sheetPr codeName="Sheet8">
    <pageSetUpPr fitToPage="1"/>
  </sheetPr>
  <dimension ref="A1:N103"/>
  <sheetViews>
    <sheetView tabSelected="1" topLeftCell="A81" zoomScale="85" zoomScaleNormal="85" workbookViewId="0">
      <selection activeCell="A87" sqref="A87:L87"/>
    </sheetView>
  </sheetViews>
  <sheetFormatPr defaultColWidth="12.109375" defaultRowHeight="18" x14ac:dyDescent="0.3"/>
  <cols>
    <col min="1" max="1" width="7" style="126" customWidth="1"/>
    <col min="2" max="2" width="66.33203125" style="12" customWidth="1"/>
    <col min="3" max="3" width="22.21875" style="12" bestFit="1" customWidth="1"/>
    <col min="4" max="4" width="42.44140625" style="127" customWidth="1"/>
    <col min="5" max="5" width="18.5546875" style="12" bestFit="1" customWidth="1"/>
    <col min="6" max="6" width="15.5546875" style="12" customWidth="1"/>
    <col min="7" max="7" width="28.109375" style="12" customWidth="1"/>
    <col min="8" max="8" width="14.88671875" style="12" customWidth="1"/>
    <col min="9" max="9" width="14.109375" style="12" customWidth="1"/>
    <col min="10" max="16384" width="12.109375" style="12"/>
  </cols>
  <sheetData>
    <row r="1" spans="1:14" ht="48" customHeight="1" thickBot="1" x14ac:dyDescent="0.35">
      <c r="A1" s="292" t="s">
        <v>153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4"/>
    </row>
    <row r="2" spans="1:14" ht="54.6" customHeight="1" thickBot="1" x14ac:dyDescent="0.45">
      <c r="A2" s="295" t="s">
        <v>115</v>
      </c>
      <c r="B2" s="296"/>
      <c r="C2" s="297"/>
      <c r="D2" s="298" t="s">
        <v>1</v>
      </c>
      <c r="E2" s="299"/>
      <c r="F2" s="300"/>
      <c r="G2" s="13" t="s">
        <v>140</v>
      </c>
      <c r="H2" s="14"/>
      <c r="I2" s="15"/>
      <c r="J2" s="15"/>
      <c r="K2" s="301"/>
      <c r="L2" s="302"/>
    </row>
    <row r="3" spans="1:14" ht="15.6" x14ac:dyDescent="0.3">
      <c r="A3" s="303"/>
      <c r="B3" s="304"/>
      <c r="C3" s="304"/>
      <c r="D3" s="304"/>
      <c r="E3" s="16"/>
      <c r="F3" s="16"/>
      <c r="G3" s="16"/>
      <c r="H3" s="17"/>
      <c r="I3" s="18"/>
      <c r="J3" s="19"/>
      <c r="K3" s="19"/>
      <c r="L3" s="20"/>
    </row>
    <row r="4" spans="1:14" ht="31.5" customHeight="1" x14ac:dyDescent="0.3">
      <c r="A4" s="21"/>
      <c r="B4" s="22"/>
      <c r="C4" s="23" t="s">
        <v>2</v>
      </c>
      <c r="D4" s="24" t="s">
        <v>3</v>
      </c>
      <c r="E4" s="25"/>
      <c r="F4" s="25"/>
      <c r="G4" s="26"/>
      <c r="H4" s="26"/>
      <c r="I4" s="26"/>
      <c r="J4" s="26"/>
      <c r="K4" s="26"/>
      <c r="L4" s="27"/>
    </row>
    <row r="5" spans="1:14" x14ac:dyDescent="0.3">
      <c r="A5" s="21"/>
      <c r="B5" s="28" t="s">
        <v>4</v>
      </c>
      <c r="C5" s="29" t="s">
        <v>5</v>
      </c>
      <c r="D5" s="1"/>
      <c r="E5" s="25"/>
      <c r="F5" s="16"/>
      <c r="G5" s="16"/>
      <c r="H5" s="17"/>
      <c r="I5" s="17"/>
      <c r="J5" s="16"/>
      <c r="K5" s="18"/>
      <c r="L5" s="30"/>
    </row>
    <row r="6" spans="1:14" x14ac:dyDescent="0.3">
      <c r="A6" s="21"/>
      <c r="B6" s="28" t="s">
        <v>6</v>
      </c>
      <c r="C6" s="29" t="s">
        <v>5</v>
      </c>
      <c r="D6" s="1"/>
      <c r="E6" s="25"/>
      <c r="F6" s="16"/>
      <c r="G6" s="16"/>
      <c r="H6" s="17"/>
      <c r="I6" s="17"/>
      <c r="J6" s="16"/>
      <c r="K6" s="31"/>
      <c r="L6" s="30"/>
    </row>
    <row r="7" spans="1:14" x14ac:dyDescent="0.3">
      <c r="A7" s="21"/>
      <c r="B7" s="28" t="s">
        <v>7</v>
      </c>
      <c r="C7" s="29" t="s">
        <v>5</v>
      </c>
      <c r="D7" s="1"/>
      <c r="E7" s="25"/>
      <c r="F7" s="16"/>
      <c r="G7" s="16"/>
      <c r="H7" s="17"/>
      <c r="I7" s="17"/>
      <c r="J7" s="16"/>
      <c r="K7" s="16"/>
      <c r="L7" s="30"/>
    </row>
    <row r="8" spans="1:14" ht="16.95" customHeight="1" x14ac:dyDescent="0.3">
      <c r="A8" s="21"/>
      <c r="B8" s="28" t="s">
        <v>8</v>
      </c>
      <c r="C8" s="32" t="s">
        <v>5</v>
      </c>
      <c r="D8" s="1"/>
      <c r="E8" s="25"/>
      <c r="F8" s="16"/>
      <c r="G8" s="33"/>
      <c r="H8" s="17"/>
      <c r="I8" s="34"/>
      <c r="J8" s="16"/>
      <c r="K8" s="16"/>
      <c r="L8" s="30"/>
    </row>
    <row r="9" spans="1:14" ht="46.8" x14ac:dyDescent="0.3">
      <c r="A9" s="21"/>
      <c r="B9" s="35" t="s">
        <v>9</v>
      </c>
      <c r="C9" s="36" t="s">
        <v>146</v>
      </c>
      <c r="D9" s="1"/>
      <c r="E9" s="25"/>
      <c r="F9" s="16"/>
      <c r="G9" s="16"/>
      <c r="H9" s="17"/>
      <c r="I9" s="17"/>
      <c r="J9" s="16"/>
      <c r="K9" s="16"/>
      <c r="L9" s="30"/>
    </row>
    <row r="10" spans="1:14" ht="6.6" customHeight="1" x14ac:dyDescent="0.3">
      <c r="A10" s="145"/>
      <c r="B10" s="146"/>
      <c r="C10" s="146"/>
      <c r="D10" s="146"/>
      <c r="E10" s="146"/>
      <c r="F10" s="37"/>
      <c r="G10" s="37"/>
      <c r="H10" s="37"/>
      <c r="I10" s="37"/>
      <c r="J10" s="37"/>
      <c r="K10" s="37"/>
      <c r="L10" s="38"/>
    </row>
    <row r="11" spans="1:14" x14ac:dyDescent="0.3">
      <c r="A11" s="39">
        <v>1</v>
      </c>
      <c r="B11" s="283" t="s">
        <v>10</v>
      </c>
      <c r="C11" s="283"/>
      <c r="D11" s="283"/>
      <c r="E11" s="283"/>
      <c r="F11" s="283"/>
      <c r="G11" s="283"/>
      <c r="H11" s="283"/>
      <c r="I11" s="283"/>
      <c r="J11" s="284"/>
      <c r="K11" s="40"/>
      <c r="L11" s="41"/>
    </row>
    <row r="12" spans="1:14" ht="50.4" customHeight="1" x14ac:dyDescent="0.3">
      <c r="A12" s="39"/>
      <c r="B12" s="42" t="s">
        <v>11</v>
      </c>
      <c r="C12" s="43" t="s">
        <v>12</v>
      </c>
      <c r="D12" s="44" t="s">
        <v>13</v>
      </c>
      <c r="E12" s="43" t="s">
        <v>3</v>
      </c>
      <c r="F12" s="43" t="s">
        <v>14</v>
      </c>
      <c r="G12" s="43" t="s">
        <v>15</v>
      </c>
      <c r="H12" s="43" t="s">
        <v>16</v>
      </c>
      <c r="I12" s="45" t="s">
        <v>17</v>
      </c>
      <c r="J12" s="150" t="s">
        <v>18</v>
      </c>
      <c r="K12" s="150"/>
      <c r="L12" s="151"/>
    </row>
    <row r="13" spans="1:14" s="46" customFormat="1" ht="27.6" customHeight="1" x14ac:dyDescent="0.35">
      <c r="A13" s="39">
        <v>1.1000000000000001</v>
      </c>
      <c r="B13" s="285" t="s">
        <v>19</v>
      </c>
      <c r="C13" s="286" t="str">
        <f>IF(OR(G2="PSH-DV",G2="RRH-DV"),"&gt;85%","&gt;95%")</f>
        <v>&gt;95%</v>
      </c>
      <c r="D13" s="287" t="s">
        <v>20</v>
      </c>
      <c r="E13" s="288"/>
      <c r="F13" s="289">
        <f>IF(D6="",0,(E13)/D6)</f>
        <v>0</v>
      </c>
      <c r="G13" s="270" t="s">
        <v>116</v>
      </c>
      <c r="H13" s="290">
        <f>IF(C13="&gt;85%",IF(D5="",0,IF(F13&gt;85%,10,IF(F13&gt;=80%,7.5,IF(F13&lt;80%,0,"N/A")))),IF(C13="&gt;95%",IF(F13&gt;=95%,10,IF(F13&gt;=90%,7.5,IF(F13&lt;90%,0,"N/A")))))</f>
        <v>0</v>
      </c>
      <c r="I13" s="291">
        <v>10</v>
      </c>
      <c r="J13" s="305"/>
      <c r="K13" s="305"/>
      <c r="L13" s="306"/>
      <c r="N13" s="47"/>
    </row>
    <row r="14" spans="1:14" s="46" customFormat="1" ht="27.6" customHeight="1" x14ac:dyDescent="0.3">
      <c r="A14" s="39"/>
      <c r="B14" s="285"/>
      <c r="C14" s="286"/>
      <c r="D14" s="287"/>
      <c r="E14" s="288"/>
      <c r="F14" s="289"/>
      <c r="G14" s="270"/>
      <c r="H14" s="290"/>
      <c r="I14" s="291"/>
      <c r="J14" s="305"/>
      <c r="K14" s="305"/>
      <c r="L14" s="306"/>
      <c r="N14" s="48"/>
    </row>
    <row r="15" spans="1:14" ht="50.4" customHeight="1" x14ac:dyDescent="0.3">
      <c r="A15" s="39">
        <v>1.2</v>
      </c>
      <c r="B15" s="49" t="s">
        <v>21</v>
      </c>
      <c r="C15" s="50" t="s">
        <v>22</v>
      </c>
      <c r="D15" s="51" t="s">
        <v>23</v>
      </c>
      <c r="E15" s="2"/>
      <c r="F15" s="136">
        <f>IF(D5="",0,E15/D6)</f>
        <v>0</v>
      </c>
      <c r="G15" s="52" t="s">
        <v>117</v>
      </c>
      <c r="H15" s="53">
        <f>IF(D5="",0,IF(F15&gt;=40%,10,IF(F15&gt;=30%,7.5,IF(F15&lt;30%,0))))</f>
        <v>0</v>
      </c>
      <c r="I15" s="54">
        <v>10</v>
      </c>
      <c r="J15" s="307"/>
      <c r="K15" s="308"/>
      <c r="L15" s="309"/>
      <c r="N15" s="48"/>
    </row>
    <row r="16" spans="1:14" ht="50.4" customHeight="1" x14ac:dyDescent="0.3">
      <c r="A16" s="39">
        <v>1.3</v>
      </c>
      <c r="B16" s="49" t="s">
        <v>24</v>
      </c>
      <c r="C16" s="50" t="s">
        <v>149</v>
      </c>
      <c r="D16" s="55" t="s">
        <v>25</v>
      </c>
      <c r="E16" s="2"/>
      <c r="F16" s="136">
        <f>IF(D6="",0,E16/D6)</f>
        <v>0</v>
      </c>
      <c r="G16" s="52" t="s">
        <v>118</v>
      </c>
      <c r="H16" s="53">
        <f>IF(F16&gt;=50%,10,IF(F16&gt;=40%,7.5,IF(F16&lt;40%,0)))</f>
        <v>0</v>
      </c>
      <c r="I16" s="54">
        <v>10</v>
      </c>
      <c r="J16" s="310"/>
      <c r="K16" s="310"/>
      <c r="L16" s="311"/>
    </row>
    <row r="17" spans="1:14" ht="19.95" customHeight="1" x14ac:dyDescent="0.3">
      <c r="A17" s="39"/>
      <c r="B17" s="186" t="s">
        <v>26</v>
      </c>
      <c r="C17" s="186"/>
      <c r="D17" s="186"/>
      <c r="E17" s="186"/>
      <c r="F17" s="186"/>
      <c r="G17" s="187"/>
      <c r="H17" s="56">
        <f>SUM(H13:H16)</f>
        <v>0</v>
      </c>
      <c r="I17" s="57">
        <f>SUM(I13:I16)</f>
        <v>30</v>
      </c>
      <c r="J17" s="274"/>
      <c r="K17" s="274"/>
      <c r="L17" s="275"/>
    </row>
    <row r="18" spans="1:14" ht="7.2" customHeight="1" x14ac:dyDescent="0.35">
      <c r="A18" s="145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7"/>
      <c r="N18" s="63"/>
    </row>
    <row r="19" spans="1:14" ht="45" customHeight="1" x14ac:dyDescent="0.35">
      <c r="A19" s="39">
        <v>2</v>
      </c>
      <c r="B19" s="58" t="s">
        <v>41</v>
      </c>
      <c r="C19" s="59" t="s">
        <v>27</v>
      </c>
      <c r="D19" s="280"/>
      <c r="E19" s="281"/>
      <c r="F19" s="281"/>
      <c r="G19" s="281"/>
      <c r="H19" s="281"/>
      <c r="I19" s="281"/>
      <c r="J19" s="281"/>
      <c r="K19" s="281"/>
      <c r="L19" s="282"/>
      <c r="N19" s="62"/>
    </row>
    <row r="20" spans="1:14" ht="45" customHeight="1" x14ac:dyDescent="0.3">
      <c r="A20" s="39"/>
      <c r="B20" s="42" t="s">
        <v>11</v>
      </c>
      <c r="C20" s="43" t="s">
        <v>28</v>
      </c>
      <c r="D20" s="44" t="s">
        <v>13</v>
      </c>
      <c r="E20" s="279" t="s">
        <v>29</v>
      </c>
      <c r="F20" s="279"/>
      <c r="G20" s="43" t="s">
        <v>15</v>
      </c>
      <c r="H20" s="43" t="s">
        <v>16</v>
      </c>
      <c r="I20" s="45" t="s">
        <v>17</v>
      </c>
      <c r="J20" s="150" t="s">
        <v>18</v>
      </c>
      <c r="K20" s="150"/>
      <c r="L20" s="151"/>
    </row>
    <row r="21" spans="1:14" ht="51" customHeight="1" x14ac:dyDescent="0.3">
      <c r="A21" s="39">
        <v>2.1</v>
      </c>
      <c r="B21" s="60" t="s">
        <v>30</v>
      </c>
      <c r="C21" s="64">
        <v>0.15</v>
      </c>
      <c r="D21" s="54" t="s">
        <v>31</v>
      </c>
      <c r="E21" s="271"/>
      <c r="F21" s="271"/>
      <c r="G21" s="52" t="s">
        <v>119</v>
      </c>
      <c r="H21" s="3">
        <f>IF(G2= "RRH",IF(E21=0,0,IF(E21&gt;=17%,10,IF(E21&gt;=11%,5,IF(E21&lt;=11%,0,"N/A")))),IF(E21=0,0,IF(E21&gt;=15%,10,IF(E21&gt;=8%,5,IF(E21&lt;=8%,0,"N/A")))))</f>
        <v>0</v>
      </c>
      <c r="I21" s="67">
        <v>10</v>
      </c>
      <c r="J21" s="272"/>
      <c r="K21" s="272"/>
      <c r="L21" s="273"/>
    </row>
    <row r="22" spans="1:14" ht="51" customHeight="1" x14ac:dyDescent="0.3">
      <c r="A22" s="39">
        <v>2.2000000000000002</v>
      </c>
      <c r="B22" s="60" t="s">
        <v>32</v>
      </c>
      <c r="C22" s="64">
        <v>0.15</v>
      </c>
      <c r="D22" s="54" t="s">
        <v>33</v>
      </c>
      <c r="E22" s="271"/>
      <c r="F22" s="271"/>
      <c r="G22" s="52" t="s">
        <v>119</v>
      </c>
      <c r="H22" s="3">
        <f>IF(G2= "RRH",IF(E22=0,0,IF(E22&gt;=25%,10,IF(E22&gt;=15%,5,IF(E22&lt;=15%,0,"N/A")))),IF(E22=0,0,IF(E22&gt;=20%,10,IF(E22&gt;=10%,5,IF(E22&lt;=10%,0,"N/A")))))</f>
        <v>0</v>
      </c>
      <c r="I22" s="67">
        <v>10</v>
      </c>
      <c r="J22" s="272"/>
      <c r="K22" s="272"/>
      <c r="L22" s="273"/>
    </row>
    <row r="23" spans="1:14" ht="51" customHeight="1" x14ac:dyDescent="0.3">
      <c r="A23" s="39">
        <v>2.2999999999999998</v>
      </c>
      <c r="B23" s="49" t="s">
        <v>110</v>
      </c>
      <c r="C23" s="65">
        <v>0.25</v>
      </c>
      <c r="D23" s="54" t="s">
        <v>34</v>
      </c>
      <c r="E23" s="271"/>
      <c r="F23" s="271"/>
      <c r="G23" s="52" t="s">
        <v>42</v>
      </c>
      <c r="H23" s="3">
        <f>IF(G2= "RRH",IF(E23=0,0,IF(E23&gt;=30%,10,IF(E23&gt;=20%,5,IF(E23&lt;=20%,0,"N/A")))),IF(E23=0,0,IF(E23&gt;=25%,10,IF(E23&gt;=15%,5,IF(E23&lt;=15%,0,"N/A")))))</f>
        <v>0</v>
      </c>
      <c r="I23" s="67">
        <v>10</v>
      </c>
      <c r="J23" s="272"/>
      <c r="K23" s="272"/>
      <c r="L23" s="273"/>
    </row>
    <row r="24" spans="1:14" ht="15" customHeight="1" x14ac:dyDescent="0.3">
      <c r="A24" s="128"/>
      <c r="B24" s="186" t="s">
        <v>35</v>
      </c>
      <c r="C24" s="186"/>
      <c r="D24" s="186"/>
      <c r="E24" s="186"/>
      <c r="F24" s="186"/>
      <c r="G24" s="187"/>
      <c r="H24" s="56">
        <f>SUM(H21:H23)</f>
        <v>0</v>
      </c>
      <c r="I24" s="57">
        <f>SUM(I21:I23)</f>
        <v>30</v>
      </c>
      <c r="J24" s="274"/>
      <c r="K24" s="274"/>
      <c r="L24" s="275"/>
    </row>
    <row r="25" spans="1:14" ht="8.4" customHeight="1" x14ac:dyDescent="0.3">
      <c r="A25" s="145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7"/>
    </row>
    <row r="26" spans="1:14" ht="20.399999999999999" customHeight="1" x14ac:dyDescent="0.3">
      <c r="A26" s="39">
        <v>3</v>
      </c>
      <c r="B26" s="58" t="s">
        <v>43</v>
      </c>
      <c r="C26" s="59" t="s">
        <v>36</v>
      </c>
      <c r="D26" s="280"/>
      <c r="E26" s="281"/>
      <c r="F26" s="281"/>
      <c r="G26" s="281"/>
      <c r="H26" s="281"/>
      <c r="I26" s="281"/>
      <c r="J26" s="281"/>
      <c r="K26" s="281"/>
      <c r="L26" s="282"/>
    </row>
    <row r="27" spans="1:14" ht="45" customHeight="1" x14ac:dyDescent="0.3">
      <c r="A27" s="39"/>
      <c r="B27" s="66" t="s">
        <v>11</v>
      </c>
      <c r="C27" s="43" t="s">
        <v>28</v>
      </c>
      <c r="D27" s="44" t="s">
        <v>13</v>
      </c>
      <c r="E27" s="279" t="s">
        <v>29</v>
      </c>
      <c r="F27" s="279"/>
      <c r="G27" s="43" t="s">
        <v>15</v>
      </c>
      <c r="H27" s="43" t="s">
        <v>16</v>
      </c>
      <c r="I27" s="45" t="s">
        <v>17</v>
      </c>
      <c r="J27" s="150" t="s">
        <v>18</v>
      </c>
      <c r="K27" s="150"/>
      <c r="L27" s="151"/>
    </row>
    <row r="28" spans="1:14" ht="50.4" customHeight="1" x14ac:dyDescent="0.3">
      <c r="A28" s="39">
        <v>3.1</v>
      </c>
      <c r="B28" s="60" t="s">
        <v>44</v>
      </c>
      <c r="C28" s="64">
        <v>0.15</v>
      </c>
      <c r="D28" s="54" t="s">
        <v>37</v>
      </c>
      <c r="E28" s="271"/>
      <c r="F28" s="271"/>
      <c r="G28" s="52" t="s">
        <v>120</v>
      </c>
      <c r="H28" s="3">
        <f>IF(G2= "RRH",IF(E28=0,0,IF(E28&gt;=18%,10,IF(E28&gt;=12%,5,IF(E28&lt;=12%,0,"N/A")))),IF(E28=0,0,IF(E28&gt;=15%,10,IF(E28&gt;=10%,5,IF(E28&lt;=10%,0,"N/A")))))</f>
        <v>0</v>
      </c>
      <c r="I28" s="67">
        <v>10</v>
      </c>
      <c r="J28" s="272"/>
      <c r="K28" s="272"/>
      <c r="L28" s="273"/>
    </row>
    <row r="29" spans="1:14" s="46" customFormat="1" ht="50.4" customHeight="1" x14ac:dyDescent="0.3">
      <c r="A29" s="39">
        <v>3.2</v>
      </c>
      <c r="B29" s="60" t="s">
        <v>38</v>
      </c>
      <c r="C29" s="64">
        <v>0.25</v>
      </c>
      <c r="D29" s="52" t="s">
        <v>39</v>
      </c>
      <c r="E29" s="271"/>
      <c r="F29" s="271"/>
      <c r="G29" s="52" t="s">
        <v>42</v>
      </c>
      <c r="H29" s="3">
        <f>IF(G2= "RRH",IF(E29=0,0,IF(E29&gt;=25%,10,IF(E29&gt;=15%,5,IF(E29&lt;15%,0,"N/A")))),IF(E29=0,0,IF(E29&gt;=25%,10,IF(E29&gt;=15%,5,IF(E29&lt;15%,0,"N/A")))))</f>
        <v>0</v>
      </c>
      <c r="I29" s="67">
        <v>10</v>
      </c>
      <c r="J29" s="272"/>
      <c r="K29" s="272"/>
      <c r="L29" s="273"/>
    </row>
    <row r="30" spans="1:14" ht="50.4" customHeight="1" x14ac:dyDescent="0.3">
      <c r="A30" s="39">
        <v>3.3</v>
      </c>
      <c r="B30" s="49" t="s">
        <v>111</v>
      </c>
      <c r="C30" s="65">
        <v>0.25</v>
      </c>
      <c r="D30" s="54" t="s">
        <v>40</v>
      </c>
      <c r="E30" s="271"/>
      <c r="F30" s="271"/>
      <c r="G30" s="51" t="s">
        <v>42</v>
      </c>
      <c r="H30" s="3">
        <f>IF(G2= "RRH",IF(E30=0,0,IF(E30&gt;=25%,10,IF(E30&gt;=15%,5,IF(E30&lt;=15%,0,"N/A")))),IF(E30=0,0,IF(E30&gt;=20%,10,IF(E30&gt;=12%,5,IF(E30&lt;=12%,0,"N/A")))))</f>
        <v>0</v>
      </c>
      <c r="I30" s="67">
        <v>10</v>
      </c>
      <c r="J30" s="272"/>
      <c r="K30" s="272"/>
      <c r="L30" s="273"/>
    </row>
    <row r="31" spans="1:14" x14ac:dyDescent="0.3">
      <c r="A31" s="39"/>
      <c r="B31" s="186" t="s">
        <v>35</v>
      </c>
      <c r="C31" s="186"/>
      <c r="D31" s="186"/>
      <c r="E31" s="186"/>
      <c r="F31" s="186"/>
      <c r="G31" s="187"/>
      <c r="H31" s="56">
        <f>SUM(H28:H30)</f>
        <v>0</v>
      </c>
      <c r="I31" s="57">
        <f>SUM(I28:I30)</f>
        <v>30</v>
      </c>
      <c r="J31" s="274"/>
      <c r="K31" s="274"/>
      <c r="L31" s="275"/>
    </row>
    <row r="32" spans="1:14" x14ac:dyDescent="0.3">
      <c r="A32" s="39"/>
      <c r="B32" s="186" t="s">
        <v>45</v>
      </c>
      <c r="C32" s="186"/>
      <c r="D32" s="186"/>
      <c r="E32" s="186"/>
      <c r="F32" s="186"/>
      <c r="G32" s="187"/>
      <c r="H32" s="56">
        <f>SUM(H24,H31)</f>
        <v>0</v>
      </c>
      <c r="I32" s="57">
        <v>60</v>
      </c>
      <c r="J32" s="276"/>
      <c r="K32" s="277"/>
      <c r="L32" s="278"/>
    </row>
    <row r="33" spans="1:14" ht="14.4" x14ac:dyDescent="0.3">
      <c r="A33" s="145"/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7"/>
    </row>
    <row r="34" spans="1:14" x14ac:dyDescent="0.3">
      <c r="A34" s="39">
        <v>4</v>
      </c>
      <c r="B34" s="264" t="s">
        <v>46</v>
      </c>
      <c r="C34" s="264"/>
      <c r="D34" s="264"/>
      <c r="E34" s="264"/>
      <c r="F34" s="264"/>
      <c r="G34" s="264"/>
      <c r="H34" s="264"/>
      <c r="I34" s="264"/>
      <c r="J34" s="264"/>
      <c r="K34" s="264"/>
      <c r="L34" s="265"/>
    </row>
    <row r="35" spans="1:14" ht="31.2" customHeight="1" x14ac:dyDescent="0.3">
      <c r="A35" s="39"/>
      <c r="B35" s="66" t="s">
        <v>11</v>
      </c>
      <c r="C35" s="43" t="s">
        <v>12</v>
      </c>
      <c r="D35" s="44" t="s">
        <v>13</v>
      </c>
      <c r="E35" s="190" t="s">
        <v>3</v>
      </c>
      <c r="F35" s="190"/>
      <c r="G35" s="43" t="s">
        <v>47</v>
      </c>
      <c r="H35" s="43" t="s">
        <v>16</v>
      </c>
      <c r="I35" s="45" t="s">
        <v>17</v>
      </c>
      <c r="J35" s="150" t="s">
        <v>18</v>
      </c>
      <c r="K35" s="150"/>
      <c r="L35" s="151"/>
    </row>
    <row r="36" spans="1:14" s="46" customFormat="1" ht="37.950000000000003" customHeight="1" x14ac:dyDescent="0.4">
      <c r="A36" s="39">
        <v>4.0999999999999996</v>
      </c>
      <c r="B36" s="266" t="s">
        <v>48</v>
      </c>
      <c r="C36" s="267" t="s">
        <v>150</v>
      </c>
      <c r="D36" s="68" t="s">
        <v>49</v>
      </c>
      <c r="E36" s="4"/>
      <c r="F36" s="268">
        <f>IF(OR(E36="",E37=""),0,(((D5-D7+E37-E36)/D5)))</f>
        <v>0</v>
      </c>
      <c r="G36" s="270" t="s">
        <v>121</v>
      </c>
      <c r="H36" s="245">
        <f>IF(F36="",0,IF(F36&gt;=85%,20,IF(F36&gt;=70%,15,IF(F36&lt;70%,0,0))))</f>
        <v>0</v>
      </c>
      <c r="I36" s="238">
        <v>20</v>
      </c>
      <c r="J36" s="259"/>
      <c r="K36" s="259"/>
      <c r="L36" s="260"/>
      <c r="N36" s="69"/>
    </row>
    <row r="37" spans="1:14" s="46" customFormat="1" ht="37.950000000000003" customHeight="1" x14ac:dyDescent="0.4">
      <c r="A37" s="39"/>
      <c r="B37" s="266"/>
      <c r="C37" s="267"/>
      <c r="D37" s="68" t="s">
        <v>50</v>
      </c>
      <c r="E37" s="4"/>
      <c r="F37" s="269"/>
      <c r="G37" s="270"/>
      <c r="H37" s="245"/>
      <c r="I37" s="238"/>
      <c r="J37" s="259"/>
      <c r="K37" s="259"/>
      <c r="L37" s="260"/>
      <c r="N37" s="69"/>
    </row>
    <row r="38" spans="1:14" x14ac:dyDescent="0.3">
      <c r="A38" s="39"/>
      <c r="B38" s="261" t="s">
        <v>51</v>
      </c>
      <c r="C38" s="261"/>
      <c r="D38" s="261"/>
      <c r="E38" s="261"/>
      <c r="F38" s="261"/>
      <c r="G38" s="261"/>
      <c r="H38" s="56">
        <f>SUM(H36:H37)</f>
        <v>0</v>
      </c>
      <c r="I38" s="57">
        <v>20</v>
      </c>
      <c r="J38" s="262"/>
      <c r="K38" s="262"/>
      <c r="L38" s="263"/>
    </row>
    <row r="39" spans="1:14" x14ac:dyDescent="0.3">
      <c r="A39" s="70"/>
      <c r="B39" s="223"/>
      <c r="C39" s="223"/>
      <c r="D39" s="223"/>
      <c r="E39" s="223"/>
      <c r="F39" s="223"/>
      <c r="G39" s="223"/>
      <c r="H39" s="223"/>
      <c r="I39" s="223"/>
      <c r="J39" s="223"/>
      <c r="K39" s="223"/>
      <c r="L39" s="224"/>
    </row>
    <row r="40" spans="1:14" x14ac:dyDescent="0.3">
      <c r="A40" s="39">
        <v>6</v>
      </c>
      <c r="B40" s="257" t="s">
        <v>52</v>
      </c>
      <c r="C40" s="257"/>
      <c r="D40" s="257"/>
      <c r="E40" s="257"/>
      <c r="F40" s="257"/>
      <c r="G40" s="257"/>
      <c r="H40" s="257"/>
      <c r="I40" s="257"/>
      <c r="J40" s="257"/>
      <c r="K40" s="257"/>
      <c r="L40" s="258"/>
    </row>
    <row r="41" spans="1:14" ht="27.75" customHeight="1" x14ac:dyDescent="0.3">
      <c r="A41" s="39"/>
      <c r="B41" s="42" t="s">
        <v>11</v>
      </c>
      <c r="C41" s="43" t="s">
        <v>12</v>
      </c>
      <c r="D41" s="44" t="s">
        <v>13</v>
      </c>
      <c r="E41" s="148" t="s">
        <v>3</v>
      </c>
      <c r="F41" s="149"/>
      <c r="G41" s="43" t="s">
        <v>15</v>
      </c>
      <c r="H41" s="43" t="s">
        <v>16</v>
      </c>
      <c r="I41" s="45" t="s">
        <v>17</v>
      </c>
      <c r="J41" s="150" t="s">
        <v>18</v>
      </c>
      <c r="K41" s="150"/>
      <c r="L41" s="151"/>
    </row>
    <row r="42" spans="1:14" ht="16.95" customHeight="1" x14ac:dyDescent="0.3">
      <c r="A42" s="39">
        <v>6.1</v>
      </c>
      <c r="B42" s="247" t="s">
        <v>53</v>
      </c>
      <c r="C42" s="242" t="s">
        <v>108</v>
      </c>
      <c r="D42" s="248" t="s">
        <v>54</v>
      </c>
      <c r="E42" s="251"/>
      <c r="F42" s="252"/>
      <c r="G42" s="244" t="s">
        <v>139</v>
      </c>
      <c r="H42" s="245">
        <f>IF(E42="",0,IF(E42&lt;=30,20,IF(E42&lt;=59,15,IF(E42&gt;=60,0,))))</f>
        <v>0</v>
      </c>
      <c r="I42" s="238">
        <v>20</v>
      </c>
      <c r="J42" s="239"/>
      <c r="K42" s="239"/>
      <c r="L42" s="240"/>
    </row>
    <row r="43" spans="1:14" ht="15" customHeight="1" x14ac:dyDescent="0.3">
      <c r="A43" s="39"/>
      <c r="B43" s="247"/>
      <c r="C43" s="242"/>
      <c r="D43" s="249"/>
      <c r="E43" s="253"/>
      <c r="F43" s="254"/>
      <c r="G43" s="244"/>
      <c r="H43" s="245"/>
      <c r="I43" s="238"/>
      <c r="J43" s="239"/>
      <c r="K43" s="239"/>
      <c r="L43" s="240"/>
    </row>
    <row r="44" spans="1:14" ht="15" customHeight="1" x14ac:dyDescent="0.3">
      <c r="A44" s="39"/>
      <c r="B44" s="247"/>
      <c r="C44" s="242"/>
      <c r="D44" s="249"/>
      <c r="E44" s="253"/>
      <c r="F44" s="254"/>
      <c r="G44" s="244"/>
      <c r="H44" s="245"/>
      <c r="I44" s="238"/>
      <c r="J44" s="239"/>
      <c r="K44" s="239"/>
      <c r="L44" s="240"/>
      <c r="N44" s="74"/>
    </row>
    <row r="45" spans="1:14" ht="15" customHeight="1" x14ac:dyDescent="0.35">
      <c r="A45" s="39"/>
      <c r="B45" s="247"/>
      <c r="C45" s="242"/>
      <c r="D45" s="249"/>
      <c r="E45" s="253"/>
      <c r="F45" s="254"/>
      <c r="G45" s="244"/>
      <c r="H45" s="245"/>
      <c r="I45" s="238"/>
      <c r="J45" s="239"/>
      <c r="K45" s="239"/>
      <c r="L45" s="240"/>
      <c r="N45" s="62"/>
    </row>
    <row r="46" spans="1:14" ht="15" customHeight="1" x14ac:dyDescent="0.3">
      <c r="A46" s="39"/>
      <c r="B46" s="247"/>
      <c r="C46" s="242"/>
      <c r="D46" s="250"/>
      <c r="E46" s="255"/>
      <c r="F46" s="256"/>
      <c r="G46" s="244"/>
      <c r="H46" s="245"/>
      <c r="I46" s="238"/>
      <c r="J46" s="239"/>
      <c r="K46" s="239"/>
      <c r="L46" s="240"/>
    </row>
    <row r="47" spans="1:14" ht="16.95" customHeight="1" x14ac:dyDescent="0.3">
      <c r="A47" s="39">
        <v>6.2</v>
      </c>
      <c r="B47" s="241" t="s">
        <v>55</v>
      </c>
      <c r="C47" s="242" t="s">
        <v>109</v>
      </c>
      <c r="D47" s="75" t="s">
        <v>56</v>
      </c>
      <c r="E47" s="5"/>
      <c r="F47" s="243">
        <f>IF(D9="",0,SUM(E47:E50)*0.25/D9)</f>
        <v>0</v>
      </c>
      <c r="G47" s="244" t="s">
        <v>122</v>
      </c>
      <c r="H47" s="245">
        <f>IF(F47&gt;=95%,10,IF(F47&gt;=90%,7.5,IF(F47&lt;90%,0)))</f>
        <v>0</v>
      </c>
      <c r="I47" s="246">
        <v>10</v>
      </c>
      <c r="J47" s="239"/>
      <c r="K47" s="239"/>
      <c r="L47" s="240"/>
    </row>
    <row r="48" spans="1:14" ht="15" customHeight="1" x14ac:dyDescent="0.3">
      <c r="A48" s="39"/>
      <c r="B48" s="241"/>
      <c r="C48" s="242"/>
      <c r="D48" s="75" t="s">
        <v>57</v>
      </c>
      <c r="E48" s="5"/>
      <c r="F48" s="243"/>
      <c r="G48" s="244"/>
      <c r="H48" s="245"/>
      <c r="I48" s="246"/>
      <c r="J48" s="239"/>
      <c r="K48" s="239"/>
      <c r="L48" s="240"/>
    </row>
    <row r="49" spans="1:12" ht="15" customHeight="1" x14ac:dyDescent="0.3">
      <c r="A49" s="39"/>
      <c r="B49" s="241"/>
      <c r="C49" s="242"/>
      <c r="D49" s="75" t="s">
        <v>58</v>
      </c>
      <c r="E49" s="5"/>
      <c r="F49" s="243"/>
      <c r="G49" s="244"/>
      <c r="H49" s="245"/>
      <c r="I49" s="246"/>
      <c r="J49" s="239"/>
      <c r="K49" s="239"/>
      <c r="L49" s="240"/>
    </row>
    <row r="50" spans="1:12" ht="15" customHeight="1" x14ac:dyDescent="0.3">
      <c r="A50" s="39"/>
      <c r="B50" s="241"/>
      <c r="C50" s="242"/>
      <c r="D50" s="75" t="s">
        <v>59</v>
      </c>
      <c r="E50" s="5"/>
      <c r="F50" s="243"/>
      <c r="G50" s="244"/>
      <c r="H50" s="245"/>
      <c r="I50" s="246"/>
      <c r="J50" s="239"/>
      <c r="K50" s="239"/>
      <c r="L50" s="240"/>
    </row>
    <row r="51" spans="1:12" ht="15" customHeight="1" x14ac:dyDescent="0.3">
      <c r="A51" s="76">
        <v>6.3</v>
      </c>
      <c r="B51" s="77" t="s">
        <v>64</v>
      </c>
      <c r="C51" s="78" t="s">
        <v>61</v>
      </c>
      <c r="D51" s="75" t="s">
        <v>141</v>
      </c>
      <c r="E51" s="231"/>
      <c r="F51" s="232"/>
      <c r="G51" s="54" t="s">
        <v>62</v>
      </c>
      <c r="H51" s="79">
        <f>E51</f>
        <v>0</v>
      </c>
      <c r="I51" s="61">
        <v>5</v>
      </c>
      <c r="J51" s="9"/>
      <c r="K51" s="10"/>
      <c r="L51" s="11"/>
    </row>
    <row r="52" spans="1:12" ht="15" customHeight="1" x14ac:dyDescent="0.3">
      <c r="A52" s="76"/>
      <c r="B52" s="77" t="s">
        <v>60</v>
      </c>
      <c r="C52" s="78" t="s">
        <v>61</v>
      </c>
      <c r="D52" s="75" t="s">
        <v>142</v>
      </c>
      <c r="E52" s="231"/>
      <c r="F52" s="232"/>
      <c r="G52" s="54" t="s">
        <v>62</v>
      </c>
      <c r="H52" s="79">
        <f t="shared" ref="H52:H54" si="0">E52</f>
        <v>0</v>
      </c>
      <c r="I52" s="61">
        <v>5</v>
      </c>
      <c r="J52" s="9"/>
      <c r="K52" s="10"/>
      <c r="L52" s="11"/>
    </row>
    <row r="53" spans="1:12" ht="15" customHeight="1" x14ac:dyDescent="0.3">
      <c r="A53" s="76"/>
      <c r="B53" s="77" t="s">
        <v>143</v>
      </c>
      <c r="C53" s="78" t="s">
        <v>61</v>
      </c>
      <c r="D53" s="75" t="s">
        <v>145</v>
      </c>
      <c r="E53" s="231"/>
      <c r="F53" s="232"/>
      <c r="G53" s="54" t="s">
        <v>62</v>
      </c>
      <c r="H53" s="79">
        <f t="shared" si="0"/>
        <v>0</v>
      </c>
      <c r="I53" s="61">
        <v>5</v>
      </c>
      <c r="J53" s="9"/>
      <c r="K53" s="10"/>
      <c r="L53" s="11"/>
    </row>
    <row r="54" spans="1:12" ht="15" customHeight="1" x14ac:dyDescent="0.3">
      <c r="A54" s="76"/>
      <c r="B54" s="77" t="s">
        <v>63</v>
      </c>
      <c r="C54" s="78" t="s">
        <v>61</v>
      </c>
      <c r="D54" s="75" t="s">
        <v>144</v>
      </c>
      <c r="E54" s="231"/>
      <c r="F54" s="232"/>
      <c r="G54" s="54" t="s">
        <v>62</v>
      </c>
      <c r="H54" s="79">
        <f t="shared" si="0"/>
        <v>0</v>
      </c>
      <c r="I54" s="61">
        <v>5</v>
      </c>
      <c r="J54" s="9"/>
      <c r="K54" s="10"/>
      <c r="L54" s="11"/>
    </row>
    <row r="55" spans="1:12" ht="17.399999999999999" customHeight="1" x14ac:dyDescent="0.3">
      <c r="A55" s="39"/>
      <c r="B55" s="233" t="s">
        <v>65</v>
      </c>
      <c r="C55" s="233"/>
      <c r="D55" s="233"/>
      <c r="E55" s="233"/>
      <c r="F55" s="233"/>
      <c r="G55" s="234"/>
      <c r="H55" s="73">
        <f>SUM(H42:H54)</f>
        <v>0</v>
      </c>
      <c r="I55" s="80">
        <f>SUM(I42:I54)</f>
        <v>50</v>
      </c>
      <c r="J55" s="235"/>
      <c r="K55" s="236"/>
      <c r="L55" s="237"/>
    </row>
    <row r="56" spans="1:12" ht="8.4" customHeight="1" x14ac:dyDescent="0.3">
      <c r="A56" s="70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4"/>
    </row>
    <row r="57" spans="1:12" x14ac:dyDescent="0.3">
      <c r="A57" s="39">
        <v>7</v>
      </c>
      <c r="B57" s="183" t="s">
        <v>66</v>
      </c>
      <c r="C57" s="183"/>
      <c r="D57" s="183"/>
      <c r="E57" s="183"/>
      <c r="F57" s="183"/>
      <c r="G57" s="183"/>
      <c r="H57" s="183"/>
      <c r="I57" s="183"/>
      <c r="J57" s="183"/>
      <c r="K57" s="183"/>
      <c r="L57" s="184"/>
    </row>
    <row r="58" spans="1:12" ht="31.2" customHeight="1" x14ac:dyDescent="0.3">
      <c r="A58" s="39"/>
      <c r="B58" s="81" t="s">
        <v>11</v>
      </c>
      <c r="C58" s="43" t="s">
        <v>12</v>
      </c>
      <c r="D58" s="44" t="s">
        <v>13</v>
      </c>
      <c r="E58" s="43" t="s">
        <v>3</v>
      </c>
      <c r="F58" s="43" t="s">
        <v>14</v>
      </c>
      <c r="G58" s="43" t="s">
        <v>15</v>
      </c>
      <c r="H58" s="43" t="s">
        <v>16</v>
      </c>
      <c r="I58" s="45" t="s">
        <v>17</v>
      </c>
      <c r="J58" s="150" t="s">
        <v>18</v>
      </c>
      <c r="K58" s="150"/>
      <c r="L58" s="151"/>
    </row>
    <row r="59" spans="1:12" s="46" customFormat="1" ht="49.95" customHeight="1" x14ac:dyDescent="0.3">
      <c r="A59" s="39">
        <v>7.1</v>
      </c>
      <c r="B59" s="225" t="s">
        <v>67</v>
      </c>
      <c r="C59" s="202" t="s">
        <v>68</v>
      </c>
      <c r="D59" s="82" t="s">
        <v>69</v>
      </c>
      <c r="E59" s="6"/>
      <c r="F59" s="227">
        <f>IF(E59="",0,E60/E59)</f>
        <v>0</v>
      </c>
      <c r="G59" s="208" t="s">
        <v>123</v>
      </c>
      <c r="H59" s="229">
        <f>IF(E59="",0,IF(F59&lt;=5%,20,IF(F59&lt;=10%,5,IF(F59&gt;10%,0,0))))</f>
        <v>0</v>
      </c>
      <c r="I59" s="202">
        <v>20</v>
      </c>
      <c r="J59" s="214"/>
      <c r="K59" s="215"/>
      <c r="L59" s="216"/>
    </row>
    <row r="60" spans="1:12" s="46" customFormat="1" ht="49.95" customHeight="1" x14ac:dyDescent="0.3">
      <c r="A60" s="39"/>
      <c r="B60" s="226"/>
      <c r="C60" s="204"/>
      <c r="D60" s="82" t="s">
        <v>70</v>
      </c>
      <c r="E60" s="6"/>
      <c r="F60" s="228"/>
      <c r="G60" s="210"/>
      <c r="H60" s="230"/>
      <c r="I60" s="204"/>
      <c r="J60" s="220"/>
      <c r="K60" s="221"/>
      <c r="L60" s="222"/>
    </row>
    <row r="61" spans="1:12" ht="28.8" x14ac:dyDescent="0.3">
      <c r="A61" s="39">
        <v>7.2</v>
      </c>
      <c r="B61" s="71" t="s">
        <v>71</v>
      </c>
      <c r="C61" s="83" t="s">
        <v>72</v>
      </c>
      <c r="D61" s="84"/>
      <c r="E61" s="197"/>
      <c r="F61" s="198"/>
      <c r="G61" s="85" t="s">
        <v>124</v>
      </c>
      <c r="H61" s="86">
        <f>IF(E61="Yes",-10,IF(E61="No",0,0))</f>
        <v>0</v>
      </c>
      <c r="I61" s="67">
        <v>0</v>
      </c>
      <c r="J61" s="199"/>
      <c r="K61" s="199"/>
      <c r="L61" s="200"/>
    </row>
    <row r="62" spans="1:12" s="46" customFormat="1" ht="27.6" x14ac:dyDescent="0.3">
      <c r="A62" s="39"/>
      <c r="B62" s="201" t="s">
        <v>73</v>
      </c>
      <c r="C62" s="202" t="s">
        <v>125</v>
      </c>
      <c r="D62" s="87" t="s">
        <v>126</v>
      </c>
      <c r="E62" s="7"/>
      <c r="F62" s="205">
        <f>IF(E66="",0,(((E66/(D5+[1]TH!D5))*((D7+[1]TH!D7)-(E63+E62+E64+E65))/E66)))</f>
        <v>0</v>
      </c>
      <c r="G62" s="208" t="s">
        <v>74</v>
      </c>
      <c r="H62" s="211">
        <f>IF(E66="",0,IF(F62&lt;=2%,15,IF(F62&lt;=6%,7.5,IF(F62&gt;6%,0,0))))</f>
        <v>0</v>
      </c>
      <c r="I62" s="202">
        <v>15</v>
      </c>
      <c r="J62" s="214"/>
      <c r="K62" s="215"/>
      <c r="L62" s="216"/>
    </row>
    <row r="63" spans="1:12" s="46" customFormat="1" ht="32.4" customHeight="1" x14ac:dyDescent="0.3">
      <c r="A63" s="39">
        <v>7.3</v>
      </c>
      <c r="B63" s="201"/>
      <c r="C63" s="203"/>
      <c r="D63" s="87" t="s">
        <v>127</v>
      </c>
      <c r="E63" s="8"/>
      <c r="F63" s="206"/>
      <c r="G63" s="209"/>
      <c r="H63" s="212"/>
      <c r="I63" s="203"/>
      <c r="J63" s="217"/>
      <c r="K63" s="218"/>
      <c r="L63" s="219"/>
    </row>
    <row r="64" spans="1:12" s="46" customFormat="1" ht="27.6" x14ac:dyDescent="0.3">
      <c r="A64" s="39"/>
      <c r="B64" s="201"/>
      <c r="C64" s="203"/>
      <c r="D64" s="87" t="s">
        <v>128</v>
      </c>
      <c r="E64" s="8"/>
      <c r="F64" s="206"/>
      <c r="G64" s="209"/>
      <c r="H64" s="212"/>
      <c r="I64" s="203"/>
      <c r="J64" s="217"/>
      <c r="K64" s="218"/>
      <c r="L64" s="219"/>
    </row>
    <row r="65" spans="1:12" s="46" customFormat="1" ht="31.2" customHeight="1" x14ac:dyDescent="0.3">
      <c r="A65" s="39"/>
      <c r="B65" s="201"/>
      <c r="C65" s="203"/>
      <c r="D65" s="129" t="s">
        <v>129</v>
      </c>
      <c r="E65" s="8"/>
      <c r="F65" s="206"/>
      <c r="G65" s="209"/>
      <c r="H65" s="212"/>
      <c r="I65" s="203"/>
      <c r="J65" s="217"/>
      <c r="K65" s="218"/>
      <c r="L65" s="219"/>
    </row>
    <row r="66" spans="1:12" s="46" customFormat="1" ht="27.6" x14ac:dyDescent="0.3">
      <c r="A66" s="39"/>
      <c r="B66" s="201"/>
      <c r="C66" s="204"/>
      <c r="D66" s="88" t="s">
        <v>75</v>
      </c>
      <c r="E66" s="8"/>
      <c r="F66" s="207"/>
      <c r="G66" s="210"/>
      <c r="H66" s="213"/>
      <c r="I66" s="204"/>
      <c r="J66" s="220"/>
      <c r="K66" s="221"/>
      <c r="L66" s="222"/>
    </row>
    <row r="67" spans="1:12" x14ac:dyDescent="0.3">
      <c r="A67" s="39"/>
      <c r="B67" s="186" t="s">
        <v>76</v>
      </c>
      <c r="C67" s="186"/>
      <c r="D67" s="186"/>
      <c r="E67" s="186"/>
      <c r="F67" s="186"/>
      <c r="G67" s="187"/>
      <c r="H67" s="56">
        <f>SUM(H59:H66)</f>
        <v>0</v>
      </c>
      <c r="I67" s="56">
        <v>35</v>
      </c>
      <c r="J67" s="194"/>
      <c r="K67" s="194"/>
      <c r="L67" s="195"/>
    </row>
    <row r="68" spans="1:12" ht="15.6" x14ac:dyDescent="0.3">
      <c r="A68" s="89" t="e">
        <f>D7-SUM(#REF!)</f>
        <v>#REF!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1"/>
    </row>
    <row r="69" spans="1:12" x14ac:dyDescent="0.3">
      <c r="A69" s="39">
        <v>8</v>
      </c>
      <c r="B69" s="182" t="s">
        <v>77</v>
      </c>
      <c r="C69" s="183"/>
      <c r="D69" s="183"/>
      <c r="E69" s="183"/>
      <c r="F69" s="183"/>
      <c r="G69" s="183"/>
      <c r="H69" s="183"/>
      <c r="I69" s="183"/>
      <c r="J69" s="183"/>
      <c r="K69" s="183"/>
      <c r="L69" s="184"/>
    </row>
    <row r="70" spans="1:12" ht="33.6" customHeight="1" x14ac:dyDescent="0.3">
      <c r="A70" s="39"/>
      <c r="B70" s="81" t="s">
        <v>11</v>
      </c>
      <c r="C70" s="43" t="s">
        <v>12</v>
      </c>
      <c r="D70" s="44" t="s">
        <v>13</v>
      </c>
      <c r="E70" s="190" t="s">
        <v>3</v>
      </c>
      <c r="F70" s="190"/>
      <c r="G70" s="43" t="s">
        <v>15</v>
      </c>
      <c r="H70" s="43" t="s">
        <v>16</v>
      </c>
      <c r="I70" s="45" t="s">
        <v>17</v>
      </c>
      <c r="J70" s="150" t="s">
        <v>18</v>
      </c>
      <c r="K70" s="150"/>
      <c r="L70" s="151"/>
    </row>
    <row r="71" spans="1:12" ht="62.4" x14ac:dyDescent="0.3">
      <c r="A71" s="39">
        <v>8.1</v>
      </c>
      <c r="B71" s="92" t="s">
        <v>78</v>
      </c>
      <c r="C71" s="93">
        <v>0</v>
      </c>
      <c r="D71" s="94" t="s">
        <v>79</v>
      </c>
      <c r="E71" s="196"/>
      <c r="F71" s="196"/>
      <c r="G71" s="51" t="s">
        <v>113</v>
      </c>
      <c r="H71" s="95">
        <f>IF(E71="",0,IF(E71=0%,7.5,IF(E71&lt;=2%,5,IF(E71&lt;=5%,2.5,IF(E71&gt;5%,0)))))</f>
        <v>0</v>
      </c>
      <c r="I71" s="55">
        <v>7.5</v>
      </c>
      <c r="J71" s="192"/>
      <c r="K71" s="192"/>
      <c r="L71" s="193"/>
    </row>
    <row r="72" spans="1:12" ht="62.4" x14ac:dyDescent="0.3">
      <c r="A72" s="39">
        <v>8.1999999999999993</v>
      </c>
      <c r="B72" s="92" t="s">
        <v>80</v>
      </c>
      <c r="C72" s="93">
        <v>0</v>
      </c>
      <c r="D72" s="94" t="s">
        <v>81</v>
      </c>
      <c r="E72" s="191"/>
      <c r="F72" s="191"/>
      <c r="G72" s="51" t="s">
        <v>114</v>
      </c>
      <c r="H72" s="95">
        <f>IF(E72="",0,IF(E72=0,7.5,IF(E72=1,5,IF(E72&lt;=4,2.5,IF(E72&gt;=5,0)))))</f>
        <v>0</v>
      </c>
      <c r="I72" s="55">
        <v>7.5</v>
      </c>
      <c r="J72" s="192"/>
      <c r="K72" s="192"/>
      <c r="L72" s="193"/>
    </row>
    <row r="73" spans="1:12" ht="62.4" x14ac:dyDescent="0.3">
      <c r="A73" s="39">
        <v>8.3000000000000007</v>
      </c>
      <c r="B73" s="92" t="s">
        <v>82</v>
      </c>
      <c r="C73" s="93">
        <v>0</v>
      </c>
      <c r="D73" s="94" t="s">
        <v>83</v>
      </c>
      <c r="E73" s="191"/>
      <c r="F73" s="191"/>
      <c r="G73" s="51" t="s">
        <v>114</v>
      </c>
      <c r="H73" s="95">
        <f>IF(E73="",0,IF(E73=0,7.5,IF(E73=1,5,IF(E73&lt;=4,2.5,IF(E73&gt;=5,0)))))</f>
        <v>0</v>
      </c>
      <c r="I73" s="55">
        <v>7.5</v>
      </c>
      <c r="J73" s="192"/>
      <c r="K73" s="192"/>
      <c r="L73" s="193"/>
    </row>
    <row r="74" spans="1:12" ht="62.4" x14ac:dyDescent="0.3">
      <c r="A74" s="39">
        <v>8.4</v>
      </c>
      <c r="B74" s="92" t="s">
        <v>84</v>
      </c>
      <c r="C74" s="93">
        <v>0</v>
      </c>
      <c r="D74" s="94" t="s">
        <v>85</v>
      </c>
      <c r="E74" s="191"/>
      <c r="F74" s="191"/>
      <c r="G74" s="51" t="s">
        <v>114</v>
      </c>
      <c r="H74" s="95">
        <f>IF(E74="",0,IF(E74=0,7.5,IF(E74=1,5,IF(E74&lt;=4,2.5,IF(E74&gt;=5,0)))))</f>
        <v>0</v>
      </c>
      <c r="I74" s="55">
        <v>7.5</v>
      </c>
      <c r="J74" s="192"/>
      <c r="K74" s="192"/>
      <c r="L74" s="193"/>
    </row>
    <row r="75" spans="1:12" x14ac:dyDescent="0.3">
      <c r="A75" s="39"/>
      <c r="B75" s="185" t="s">
        <v>86</v>
      </c>
      <c r="C75" s="186"/>
      <c r="D75" s="186"/>
      <c r="E75" s="186"/>
      <c r="F75" s="186"/>
      <c r="G75" s="187"/>
      <c r="H75" s="56">
        <f>SUM(H71:H74)</f>
        <v>0</v>
      </c>
      <c r="I75" s="57">
        <f>SUM(I71:I74)</f>
        <v>30</v>
      </c>
      <c r="J75" s="188"/>
      <c r="K75" s="188"/>
      <c r="L75" s="189"/>
    </row>
    <row r="76" spans="1:12" x14ac:dyDescent="0.3">
      <c r="A76" s="179"/>
      <c r="B76" s="180"/>
      <c r="C76" s="180"/>
      <c r="D76" s="180"/>
      <c r="E76" s="180"/>
      <c r="F76" s="180"/>
      <c r="G76" s="180"/>
      <c r="H76" s="180"/>
      <c r="I76" s="180"/>
      <c r="J76" s="180"/>
      <c r="K76" s="180"/>
      <c r="L76" s="181"/>
    </row>
    <row r="77" spans="1:12" x14ac:dyDescent="0.3">
      <c r="A77" s="39">
        <v>9</v>
      </c>
      <c r="B77" s="182" t="s">
        <v>87</v>
      </c>
      <c r="C77" s="183"/>
      <c r="D77" s="183"/>
      <c r="E77" s="183"/>
      <c r="F77" s="183"/>
      <c r="G77" s="183"/>
      <c r="H77" s="183"/>
      <c r="I77" s="183"/>
      <c r="J77" s="183"/>
      <c r="K77" s="183"/>
      <c r="L77" s="184"/>
    </row>
    <row r="78" spans="1:12" ht="46.8" x14ac:dyDescent="0.3">
      <c r="A78" s="39"/>
      <c r="B78" s="81" t="s">
        <v>11</v>
      </c>
      <c r="C78" s="43" t="s">
        <v>12</v>
      </c>
      <c r="D78" s="44" t="s">
        <v>13</v>
      </c>
      <c r="E78" s="190" t="s">
        <v>3</v>
      </c>
      <c r="F78" s="190"/>
      <c r="G78" s="43" t="s">
        <v>15</v>
      </c>
      <c r="H78" s="43" t="s">
        <v>16</v>
      </c>
      <c r="I78" s="45" t="s">
        <v>17</v>
      </c>
      <c r="J78" s="150" t="s">
        <v>18</v>
      </c>
      <c r="K78" s="150"/>
      <c r="L78" s="151"/>
    </row>
    <row r="79" spans="1:12" s="46" customFormat="1" ht="57.6" x14ac:dyDescent="0.3">
      <c r="A79" s="39">
        <v>9.1</v>
      </c>
      <c r="B79" s="96" t="s">
        <v>88</v>
      </c>
      <c r="C79" s="97" t="s">
        <v>151</v>
      </c>
      <c r="D79" s="72" t="s">
        <v>89</v>
      </c>
      <c r="E79" s="175"/>
      <c r="F79" s="176"/>
      <c r="G79" s="52" t="s">
        <v>90</v>
      </c>
      <c r="H79" s="3">
        <f>IF(E79&gt;=75%,10,IF(E79&gt;=50%,5,IF(E79&gt;=25%,2.5,IF(E79&lt;25%,0,"N/A"))))</f>
        <v>0</v>
      </c>
      <c r="I79" s="52">
        <v>10</v>
      </c>
      <c r="J79" s="165"/>
      <c r="K79" s="166"/>
      <c r="L79" s="167"/>
    </row>
    <row r="80" spans="1:12" x14ac:dyDescent="0.3">
      <c r="A80" s="39"/>
      <c r="B80" s="169" t="s">
        <v>91</v>
      </c>
      <c r="C80" s="177"/>
      <c r="D80" s="177"/>
      <c r="E80" s="177"/>
      <c r="F80" s="177"/>
      <c r="G80" s="178"/>
      <c r="H80" s="3">
        <f>SUM(H79:H79)</f>
        <v>0</v>
      </c>
      <c r="I80" s="98">
        <v>10</v>
      </c>
      <c r="J80" s="172"/>
      <c r="K80" s="173"/>
      <c r="L80" s="174"/>
    </row>
    <row r="81" spans="1:12" x14ac:dyDescent="0.3">
      <c r="A81" s="179"/>
      <c r="B81" s="180"/>
      <c r="C81" s="180"/>
      <c r="D81" s="180"/>
      <c r="E81" s="180"/>
      <c r="F81" s="180"/>
      <c r="G81" s="180"/>
      <c r="H81" s="180"/>
      <c r="I81" s="180"/>
      <c r="J81" s="180"/>
      <c r="K81" s="180"/>
      <c r="L81" s="181"/>
    </row>
    <row r="82" spans="1:12" x14ac:dyDescent="0.3">
      <c r="A82" s="39">
        <v>10</v>
      </c>
      <c r="B82" s="182" t="s">
        <v>92</v>
      </c>
      <c r="C82" s="183"/>
      <c r="D82" s="183"/>
      <c r="E82" s="183"/>
      <c r="F82" s="183"/>
      <c r="G82" s="183"/>
      <c r="H82" s="183"/>
      <c r="I82" s="183"/>
      <c r="J82" s="183"/>
      <c r="K82" s="183"/>
      <c r="L82" s="184"/>
    </row>
    <row r="83" spans="1:12" ht="31.2" x14ac:dyDescent="0.3">
      <c r="A83" s="39"/>
      <c r="B83" s="81" t="s">
        <v>11</v>
      </c>
      <c r="C83" s="43" t="s">
        <v>12</v>
      </c>
      <c r="D83" s="44" t="s">
        <v>13</v>
      </c>
      <c r="E83" s="148" t="s">
        <v>3</v>
      </c>
      <c r="F83" s="149"/>
      <c r="G83" s="43" t="s">
        <v>15</v>
      </c>
      <c r="H83" s="43" t="s">
        <v>16</v>
      </c>
      <c r="I83" s="45" t="s">
        <v>17</v>
      </c>
      <c r="J83" s="160" t="s">
        <v>18</v>
      </c>
      <c r="K83" s="161"/>
      <c r="L83" s="162"/>
    </row>
    <row r="84" spans="1:12" ht="43.2" x14ac:dyDescent="0.3">
      <c r="A84" s="39">
        <v>10.1</v>
      </c>
      <c r="B84" s="96" t="s">
        <v>93</v>
      </c>
      <c r="C84" s="99">
        <v>0</v>
      </c>
      <c r="D84" s="72" t="s">
        <v>94</v>
      </c>
      <c r="E84" s="163"/>
      <c r="F84" s="164"/>
      <c r="G84" s="52" t="s">
        <v>95</v>
      </c>
      <c r="H84" s="3">
        <f>IF(E84="",0,IF(E84=0,0,IF(E84=1,-5,IF(E84=2,-5,IF(E84=3,-5,IF(E84&gt;=4,-10,0))))))</f>
        <v>0</v>
      </c>
      <c r="I84" s="52">
        <v>0</v>
      </c>
      <c r="J84" s="165"/>
      <c r="K84" s="166"/>
      <c r="L84" s="167"/>
    </row>
    <row r="85" spans="1:12" ht="46.8" x14ac:dyDescent="0.3">
      <c r="A85" s="39">
        <v>10.199999999999999</v>
      </c>
      <c r="B85" s="100" t="s">
        <v>152</v>
      </c>
      <c r="C85" s="101" t="s">
        <v>96</v>
      </c>
      <c r="D85" s="72" t="s">
        <v>97</v>
      </c>
      <c r="E85" s="168"/>
      <c r="F85" s="168"/>
      <c r="G85" s="102" t="s">
        <v>98</v>
      </c>
      <c r="H85" s="3">
        <f>IF(E85="",0,IF(E85="yes",0,IF(E85="no", -5)))</f>
        <v>0</v>
      </c>
      <c r="I85" s="52">
        <v>0</v>
      </c>
      <c r="J85" s="165"/>
      <c r="K85" s="166"/>
      <c r="L85" s="167"/>
    </row>
    <row r="86" spans="1:12" x14ac:dyDescent="0.3">
      <c r="A86" s="39"/>
      <c r="B86" s="169" t="s">
        <v>99</v>
      </c>
      <c r="C86" s="170"/>
      <c r="D86" s="170"/>
      <c r="E86" s="170"/>
      <c r="F86" s="170"/>
      <c r="G86" s="171"/>
      <c r="H86" s="3">
        <f>SUM(H84:H85)</f>
        <v>0</v>
      </c>
      <c r="I86" s="98">
        <v>0</v>
      </c>
      <c r="J86" s="172"/>
      <c r="K86" s="173"/>
      <c r="L86" s="174"/>
    </row>
    <row r="87" spans="1:12" ht="14.4" x14ac:dyDescent="0.3">
      <c r="A87" s="145"/>
      <c r="B87" s="146"/>
      <c r="C87" s="146"/>
      <c r="D87" s="146"/>
      <c r="E87" s="146"/>
      <c r="F87" s="146"/>
      <c r="G87" s="146"/>
      <c r="H87" s="146"/>
      <c r="I87" s="146"/>
      <c r="J87" s="146"/>
      <c r="K87" s="146"/>
      <c r="L87" s="147"/>
    </row>
    <row r="88" spans="1:12" x14ac:dyDescent="0.3">
      <c r="A88" s="70">
        <v>11</v>
      </c>
      <c r="B88" s="103" t="s">
        <v>100</v>
      </c>
      <c r="C88" s="104"/>
      <c r="D88" s="105"/>
      <c r="E88" s="104"/>
      <c r="F88" s="104"/>
      <c r="G88" s="104"/>
      <c r="H88" s="104"/>
      <c r="I88" s="104"/>
      <c r="J88" s="106"/>
      <c r="K88" s="106"/>
      <c r="L88" s="107"/>
    </row>
    <row r="89" spans="1:12" ht="31.2" customHeight="1" x14ac:dyDescent="0.3">
      <c r="A89" s="70"/>
      <c r="B89" s="108" t="s">
        <v>11</v>
      </c>
      <c r="C89" s="109" t="s">
        <v>12</v>
      </c>
      <c r="D89" s="44" t="s">
        <v>13</v>
      </c>
      <c r="E89" s="148" t="s">
        <v>3</v>
      </c>
      <c r="F89" s="149"/>
      <c r="G89" s="43" t="s">
        <v>15</v>
      </c>
      <c r="H89" s="43" t="s">
        <v>16</v>
      </c>
      <c r="I89" s="45" t="s">
        <v>17</v>
      </c>
      <c r="J89" s="150" t="s">
        <v>18</v>
      </c>
      <c r="K89" s="150"/>
      <c r="L89" s="151"/>
    </row>
    <row r="90" spans="1:12" ht="28.8" x14ac:dyDescent="0.3">
      <c r="A90" s="70">
        <v>11.1</v>
      </c>
      <c r="B90" s="110" t="s">
        <v>101</v>
      </c>
      <c r="C90" s="111" t="s">
        <v>102</v>
      </c>
      <c r="D90" s="72" t="s">
        <v>103</v>
      </c>
      <c r="E90" s="152"/>
      <c r="F90" s="153"/>
      <c r="G90" s="52" t="s">
        <v>104</v>
      </c>
      <c r="H90" s="3">
        <f>IF(E90="Yes",10,IF(E90="No",0,0))</f>
        <v>0</v>
      </c>
      <c r="I90" s="52">
        <v>10</v>
      </c>
      <c r="J90" s="154"/>
      <c r="K90" s="155"/>
      <c r="L90" s="156"/>
    </row>
    <row r="91" spans="1:12" x14ac:dyDescent="0.3">
      <c r="A91" s="70"/>
      <c r="B91" s="112" t="s">
        <v>105</v>
      </c>
      <c r="C91" s="113"/>
      <c r="D91" s="114"/>
      <c r="E91" s="113"/>
      <c r="F91" s="113"/>
      <c r="G91" s="115"/>
      <c r="H91" s="116">
        <f>SUM(H90:H90)</f>
        <v>0</v>
      </c>
      <c r="I91" s="117">
        <v>10</v>
      </c>
      <c r="J91" s="157"/>
      <c r="K91" s="158"/>
      <c r="L91" s="159"/>
    </row>
    <row r="92" spans="1:12" x14ac:dyDescent="0.3">
      <c r="A92" s="70"/>
      <c r="B92" s="118"/>
      <c r="C92" s="119"/>
      <c r="D92" s="120"/>
      <c r="E92" s="119"/>
      <c r="F92" s="119"/>
      <c r="G92" s="119"/>
      <c r="H92" s="119"/>
      <c r="I92" s="119"/>
      <c r="J92" s="119"/>
      <c r="K92" s="119"/>
      <c r="L92" s="121"/>
    </row>
    <row r="93" spans="1:12" ht="21" x14ac:dyDescent="0.4">
      <c r="A93" s="70"/>
      <c r="B93" s="137" t="s">
        <v>130</v>
      </c>
      <c r="C93" s="137"/>
      <c r="D93" s="137"/>
      <c r="E93" s="137"/>
      <c r="F93" s="137"/>
      <c r="G93" s="138"/>
      <c r="H93" s="122">
        <f>SUM(H17,H32,H38,H55,H67,H75,H80,H86,H91)</f>
        <v>0</v>
      </c>
      <c r="I93" s="122">
        <f>SUM(I17,I32,I38,I55,I67,I75,I80,I86,I91)</f>
        <v>245</v>
      </c>
      <c r="J93" s="139"/>
      <c r="K93" s="140"/>
      <c r="L93" s="141"/>
    </row>
    <row r="94" spans="1:12" ht="21" x14ac:dyDescent="0.4">
      <c r="A94" s="70"/>
      <c r="B94" s="130" t="s">
        <v>131</v>
      </c>
      <c r="C94" s="130"/>
      <c r="D94" s="130"/>
      <c r="E94" s="130"/>
      <c r="F94" s="130"/>
      <c r="G94" s="131"/>
      <c r="H94" s="132">
        <f>'Joint TH'!H70</f>
        <v>0</v>
      </c>
      <c r="I94" s="132">
        <f>'Joint TH'!I70</f>
        <v>190</v>
      </c>
      <c r="J94" s="133"/>
      <c r="K94" s="134"/>
      <c r="L94" s="135"/>
    </row>
    <row r="95" spans="1:12" ht="21.6" thickBot="1" x14ac:dyDescent="0.45">
      <c r="A95" s="123"/>
      <c r="B95" s="142" t="s">
        <v>107</v>
      </c>
      <c r="C95" s="142"/>
      <c r="D95" s="142"/>
      <c r="E95" s="142"/>
      <c r="F95" s="142"/>
      <c r="G95" s="142"/>
      <c r="H95" s="124">
        <f>(H93+H94)/(I93+I94)</f>
        <v>0</v>
      </c>
      <c r="I95" s="125">
        <v>1</v>
      </c>
      <c r="J95" s="143"/>
      <c r="K95" s="143"/>
      <c r="L95" s="144"/>
    </row>
    <row r="103" spans="2:14" s="126" customFormat="1" x14ac:dyDescent="0.3">
      <c r="B103" s="12"/>
      <c r="C103" s="12"/>
      <c r="D103" s="127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</sheetData>
  <sheetProtection algorithmName="SHA-512" hashValue="veTsukbqTBMLb+/HBxrAN/ENKpvlyqfOwxIcDLGDJQsQgo49urj8u6DywHtHxihqEV1PtzcEWlCfXo+qzVLTIg==" saltValue="rGzDVXowNll5SuPk5sg1ew==" spinCount="100000" sheet="1" objects="1" scenarios="1"/>
  <mergeCells count="147">
    <mergeCell ref="A1:L1"/>
    <mergeCell ref="A2:C2"/>
    <mergeCell ref="D2:F2"/>
    <mergeCell ref="K2:L2"/>
    <mergeCell ref="A3:D3"/>
    <mergeCell ref="A10:E10"/>
    <mergeCell ref="J13:L14"/>
    <mergeCell ref="J15:L15"/>
    <mergeCell ref="J16:L16"/>
    <mergeCell ref="B17:G17"/>
    <mergeCell ref="J17:L17"/>
    <mergeCell ref="A18:L18"/>
    <mergeCell ref="B11:J11"/>
    <mergeCell ref="J12:L12"/>
    <mergeCell ref="B13:B14"/>
    <mergeCell ref="C13:C14"/>
    <mergeCell ref="D13:D14"/>
    <mergeCell ref="E13:E14"/>
    <mergeCell ref="F13:F14"/>
    <mergeCell ref="G13:G14"/>
    <mergeCell ref="H13:H14"/>
    <mergeCell ref="I13:I14"/>
    <mergeCell ref="E23:F23"/>
    <mergeCell ref="J23:L23"/>
    <mergeCell ref="B24:G24"/>
    <mergeCell ref="J24:L24"/>
    <mergeCell ref="A25:L25"/>
    <mergeCell ref="D26:L26"/>
    <mergeCell ref="D19:L19"/>
    <mergeCell ref="E20:F20"/>
    <mergeCell ref="J20:L20"/>
    <mergeCell ref="E21:F21"/>
    <mergeCell ref="J21:L21"/>
    <mergeCell ref="E22:F22"/>
    <mergeCell ref="J22:L22"/>
    <mergeCell ref="E30:F30"/>
    <mergeCell ref="J30:L30"/>
    <mergeCell ref="B31:G31"/>
    <mergeCell ref="J31:L31"/>
    <mergeCell ref="B32:G32"/>
    <mergeCell ref="J32:L32"/>
    <mergeCell ref="E27:F27"/>
    <mergeCell ref="J27:L27"/>
    <mergeCell ref="E28:F28"/>
    <mergeCell ref="J28:L28"/>
    <mergeCell ref="E29:F29"/>
    <mergeCell ref="J29:L29"/>
    <mergeCell ref="B39:L39"/>
    <mergeCell ref="B40:L40"/>
    <mergeCell ref="E41:F41"/>
    <mergeCell ref="J41:L41"/>
    <mergeCell ref="J36:L37"/>
    <mergeCell ref="B38:G38"/>
    <mergeCell ref="J38:L38"/>
    <mergeCell ref="A33:L33"/>
    <mergeCell ref="B34:L34"/>
    <mergeCell ref="E35:F35"/>
    <mergeCell ref="J35:L35"/>
    <mergeCell ref="B36:B37"/>
    <mergeCell ref="C36:C37"/>
    <mergeCell ref="F36:F37"/>
    <mergeCell ref="G36:G37"/>
    <mergeCell ref="H36:H37"/>
    <mergeCell ref="I36:I37"/>
    <mergeCell ref="E51:F51"/>
    <mergeCell ref="E52:F52"/>
    <mergeCell ref="E53:F53"/>
    <mergeCell ref="E54:F54"/>
    <mergeCell ref="B55:G55"/>
    <mergeCell ref="J55:L55"/>
    <mergeCell ref="I42:I46"/>
    <mergeCell ref="J42:L46"/>
    <mergeCell ref="B47:B50"/>
    <mergeCell ref="C47:C50"/>
    <mergeCell ref="F47:F50"/>
    <mergeCell ref="G47:G50"/>
    <mergeCell ref="H47:H50"/>
    <mergeCell ref="I47:I50"/>
    <mergeCell ref="J47:L50"/>
    <mergeCell ref="B42:B46"/>
    <mergeCell ref="C42:C46"/>
    <mergeCell ref="D42:D46"/>
    <mergeCell ref="E42:F46"/>
    <mergeCell ref="G42:G46"/>
    <mergeCell ref="H42:H46"/>
    <mergeCell ref="B56:L56"/>
    <mergeCell ref="B57:L57"/>
    <mergeCell ref="J58:L58"/>
    <mergeCell ref="B59:B60"/>
    <mergeCell ref="C59:C60"/>
    <mergeCell ref="F59:F60"/>
    <mergeCell ref="G59:G60"/>
    <mergeCell ref="H59:H60"/>
    <mergeCell ref="I59:I60"/>
    <mergeCell ref="J59:L60"/>
    <mergeCell ref="B67:G67"/>
    <mergeCell ref="J67:L67"/>
    <mergeCell ref="B69:L69"/>
    <mergeCell ref="E70:F70"/>
    <mergeCell ref="J70:L70"/>
    <mergeCell ref="E71:F71"/>
    <mergeCell ref="J71:L71"/>
    <mergeCell ref="E61:F61"/>
    <mergeCell ref="J61:L61"/>
    <mergeCell ref="B62:B66"/>
    <mergeCell ref="C62:C66"/>
    <mergeCell ref="F62:F66"/>
    <mergeCell ref="G62:G66"/>
    <mergeCell ref="H62:H66"/>
    <mergeCell ref="I62:I66"/>
    <mergeCell ref="J62:L66"/>
    <mergeCell ref="B75:G75"/>
    <mergeCell ref="J75:L75"/>
    <mergeCell ref="A76:L76"/>
    <mergeCell ref="B77:L77"/>
    <mergeCell ref="E78:F78"/>
    <mergeCell ref="J78:L78"/>
    <mergeCell ref="E72:F72"/>
    <mergeCell ref="J72:L72"/>
    <mergeCell ref="E73:F73"/>
    <mergeCell ref="J73:L73"/>
    <mergeCell ref="E74:F74"/>
    <mergeCell ref="J74:L74"/>
    <mergeCell ref="E83:F83"/>
    <mergeCell ref="J83:L83"/>
    <mergeCell ref="E84:F84"/>
    <mergeCell ref="J84:L84"/>
    <mergeCell ref="E85:F85"/>
    <mergeCell ref="B86:G86"/>
    <mergeCell ref="J86:L86"/>
    <mergeCell ref="E79:F79"/>
    <mergeCell ref="J79:L79"/>
    <mergeCell ref="B80:G80"/>
    <mergeCell ref="J80:L80"/>
    <mergeCell ref="A81:L81"/>
    <mergeCell ref="B82:L82"/>
    <mergeCell ref="J85:L85"/>
    <mergeCell ref="B93:G93"/>
    <mergeCell ref="J93:L93"/>
    <mergeCell ref="B95:G95"/>
    <mergeCell ref="J95:L95"/>
    <mergeCell ref="A87:L87"/>
    <mergeCell ref="E89:F89"/>
    <mergeCell ref="J89:L89"/>
    <mergeCell ref="E90:F90"/>
    <mergeCell ref="J90:L90"/>
    <mergeCell ref="J91:L91"/>
  </mergeCells>
  <dataValidations disablePrompts="1" count="3">
    <dataValidation allowBlank="1" showErrorMessage="1" promptTitle="Action Required " prompt="You must score this section manually" sqref="E47:E54" xr:uid="{1156A301-98A7-47B1-86BA-E4701F4DEADD}"/>
    <dataValidation type="list" allowBlank="1" showErrorMessage="1" sqref="E61" xr:uid="{D4DCD2EE-6475-43ED-B8B7-BC6230917CF1}">
      <formula1>"Yes, No"</formula1>
    </dataValidation>
    <dataValidation type="list" allowBlank="1" showInputMessage="1" showErrorMessage="1" sqref="E90" xr:uid="{1664B913-846F-426A-BC52-F8803ECB755E}">
      <formula1>"Yes,No"</formula1>
    </dataValidation>
  </dataValidations>
  <pageMargins left="0.7" right="0.7" top="0.75" bottom="0.75" header="0.3" footer="0.3"/>
  <pageSetup scale="42" fitToHeight="0" orientation="landscape" horizontalDpi="1200" verticalDpi="1200" r:id="rId1"/>
  <headerFooter>
    <oddFooter>&amp;LFY2022 Joint TH/RRH (RRH)&amp;C&amp;P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DFA3C-B232-4825-A1C7-B03E376F7EFF}">
  <sheetPr codeName="Sheet9">
    <pageSetUpPr fitToPage="1"/>
  </sheetPr>
  <dimension ref="A1:N71"/>
  <sheetViews>
    <sheetView topLeftCell="A61" zoomScale="85" zoomScaleNormal="85" workbookViewId="0">
      <selection activeCell="D76" sqref="D76"/>
    </sheetView>
  </sheetViews>
  <sheetFormatPr defaultColWidth="12.109375" defaultRowHeight="18" x14ac:dyDescent="0.3"/>
  <cols>
    <col min="1" max="1" width="6.33203125" style="126" customWidth="1"/>
    <col min="2" max="2" width="66.33203125" style="12" customWidth="1"/>
    <col min="3" max="3" width="22.21875" style="12" bestFit="1" customWidth="1"/>
    <col min="4" max="4" width="44.88671875" style="127" customWidth="1"/>
    <col min="5" max="5" width="18.5546875" style="12" bestFit="1" customWidth="1"/>
    <col min="6" max="6" width="15.5546875" style="12" customWidth="1"/>
    <col min="7" max="7" width="31.109375" style="12" customWidth="1"/>
    <col min="8" max="8" width="14.88671875" style="12" customWidth="1"/>
    <col min="9" max="9" width="14.109375" style="12" customWidth="1"/>
    <col min="10" max="16384" width="12.109375" style="12"/>
  </cols>
  <sheetData>
    <row r="1" spans="1:14" ht="48" customHeight="1" thickBot="1" x14ac:dyDescent="0.35">
      <c r="A1" s="292" t="s">
        <v>154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4"/>
    </row>
    <row r="2" spans="1:14" ht="54.6" customHeight="1" thickBot="1" x14ac:dyDescent="0.45">
      <c r="A2" s="295" t="s">
        <v>0</v>
      </c>
      <c r="B2" s="296"/>
      <c r="C2" s="297"/>
      <c r="D2" s="319" t="s">
        <v>132</v>
      </c>
      <c r="E2" s="299"/>
      <c r="F2" s="300"/>
      <c r="G2" s="13" t="s">
        <v>133</v>
      </c>
      <c r="H2" s="14"/>
      <c r="I2" s="15"/>
      <c r="J2" s="15"/>
      <c r="K2" s="301"/>
      <c r="L2" s="302"/>
    </row>
    <row r="3" spans="1:14" ht="15.6" x14ac:dyDescent="0.3">
      <c r="A3" s="303"/>
      <c r="B3" s="304"/>
      <c r="C3" s="304"/>
      <c r="D3" s="304"/>
      <c r="E3" s="16"/>
      <c r="F3" s="16"/>
      <c r="G3" s="16"/>
      <c r="H3" s="17"/>
      <c r="I3" s="18"/>
      <c r="J3" s="19"/>
      <c r="K3" s="19"/>
      <c r="L3" s="20"/>
    </row>
    <row r="4" spans="1:14" ht="31.5" customHeight="1" x14ac:dyDescent="0.3">
      <c r="A4" s="21"/>
      <c r="B4" s="22"/>
      <c r="C4" s="23" t="s">
        <v>2</v>
      </c>
      <c r="D4" s="24" t="s">
        <v>3</v>
      </c>
      <c r="E4" s="25"/>
      <c r="F4" s="25"/>
      <c r="G4" s="26"/>
      <c r="H4" s="26"/>
      <c r="I4" s="26"/>
      <c r="J4" s="26"/>
      <c r="K4" s="26"/>
      <c r="L4" s="27"/>
    </row>
    <row r="5" spans="1:14" x14ac:dyDescent="0.3">
      <c r="A5" s="21"/>
      <c r="B5" s="28" t="s">
        <v>4</v>
      </c>
      <c r="C5" s="29" t="s">
        <v>5</v>
      </c>
      <c r="D5" s="1"/>
      <c r="E5" s="25"/>
      <c r="F5" s="16"/>
      <c r="G5" s="16"/>
      <c r="H5" s="17"/>
      <c r="I5" s="17"/>
      <c r="J5" s="16"/>
      <c r="K5" s="18"/>
      <c r="L5" s="30"/>
    </row>
    <row r="6" spans="1:14" x14ac:dyDescent="0.3">
      <c r="A6" s="21"/>
      <c r="B6" s="28" t="s">
        <v>6</v>
      </c>
      <c r="C6" s="29" t="s">
        <v>5</v>
      </c>
      <c r="D6" s="1"/>
      <c r="E6" s="25"/>
      <c r="F6" s="16"/>
      <c r="G6" s="16"/>
      <c r="H6" s="17"/>
      <c r="I6" s="17"/>
      <c r="J6" s="16"/>
      <c r="K6" s="31"/>
      <c r="L6" s="30"/>
    </row>
    <row r="7" spans="1:14" x14ac:dyDescent="0.3">
      <c r="A7" s="21"/>
      <c r="B7" s="28" t="s">
        <v>7</v>
      </c>
      <c r="C7" s="29" t="s">
        <v>5</v>
      </c>
      <c r="D7" s="1"/>
      <c r="E7" s="25"/>
      <c r="F7" s="16"/>
      <c r="G7" s="16"/>
      <c r="H7" s="17"/>
      <c r="I7" s="17"/>
      <c r="J7" s="16"/>
      <c r="K7" s="16"/>
      <c r="L7" s="30"/>
    </row>
    <row r="8" spans="1:14" ht="16.95" customHeight="1" x14ac:dyDescent="0.3">
      <c r="A8" s="21"/>
      <c r="B8" s="28" t="s">
        <v>8</v>
      </c>
      <c r="C8" s="32" t="s">
        <v>5</v>
      </c>
      <c r="D8" s="1"/>
      <c r="E8" s="25"/>
      <c r="F8" s="16"/>
      <c r="G8" s="33"/>
      <c r="H8" s="17"/>
      <c r="I8" s="34"/>
      <c r="J8" s="16"/>
      <c r="K8" s="16"/>
      <c r="L8" s="30"/>
    </row>
    <row r="9" spans="1:14" ht="46.8" x14ac:dyDescent="0.3">
      <c r="A9" s="21"/>
      <c r="B9" s="35" t="s">
        <v>9</v>
      </c>
      <c r="C9" s="36" t="s">
        <v>147</v>
      </c>
      <c r="D9" s="1"/>
      <c r="E9" s="25"/>
      <c r="F9" s="16"/>
      <c r="G9" s="16"/>
      <c r="H9" s="17"/>
      <c r="I9" s="17"/>
      <c r="J9" s="16"/>
      <c r="K9" s="16"/>
      <c r="L9" s="30"/>
    </row>
    <row r="10" spans="1:14" ht="6.6" customHeight="1" x14ac:dyDescent="0.3">
      <c r="A10" s="145"/>
      <c r="B10" s="146"/>
      <c r="C10" s="146"/>
      <c r="D10" s="146"/>
      <c r="E10" s="146"/>
      <c r="F10" s="37"/>
      <c r="G10" s="37"/>
      <c r="H10" s="37"/>
      <c r="I10" s="37"/>
      <c r="J10" s="37"/>
      <c r="K10" s="37"/>
      <c r="L10" s="38"/>
    </row>
    <row r="11" spans="1:14" x14ac:dyDescent="0.3">
      <c r="A11" s="39">
        <v>1</v>
      </c>
      <c r="B11" s="283" t="s">
        <v>10</v>
      </c>
      <c r="C11" s="283"/>
      <c r="D11" s="283"/>
      <c r="E11" s="283"/>
      <c r="F11" s="283"/>
      <c r="G11" s="283"/>
      <c r="H11" s="283"/>
      <c r="I11" s="283"/>
      <c r="J11" s="284"/>
      <c r="K11" s="40"/>
      <c r="L11" s="41"/>
    </row>
    <row r="12" spans="1:14" ht="50.4" customHeight="1" x14ac:dyDescent="0.3">
      <c r="A12" s="39"/>
      <c r="B12" s="42" t="s">
        <v>11</v>
      </c>
      <c r="C12" s="43" t="s">
        <v>12</v>
      </c>
      <c r="D12" s="44" t="s">
        <v>13</v>
      </c>
      <c r="E12" s="43" t="s">
        <v>3</v>
      </c>
      <c r="F12" s="43" t="s">
        <v>14</v>
      </c>
      <c r="G12" s="43" t="s">
        <v>15</v>
      </c>
      <c r="H12" s="43" t="s">
        <v>16</v>
      </c>
      <c r="I12" s="45" t="s">
        <v>17</v>
      </c>
      <c r="J12" s="150" t="s">
        <v>18</v>
      </c>
      <c r="K12" s="150"/>
      <c r="L12" s="151"/>
    </row>
    <row r="13" spans="1:14" s="46" customFormat="1" ht="27.6" customHeight="1" x14ac:dyDescent="0.35">
      <c r="A13" s="39">
        <v>1.1000000000000001</v>
      </c>
      <c r="B13" s="285" t="s">
        <v>19</v>
      </c>
      <c r="C13" s="286" t="str">
        <f>IF(OR(G2="PSH-DV",G2="RRH-DV"),"&gt;85%","&gt;95%")</f>
        <v>&gt;95%</v>
      </c>
      <c r="D13" s="287" t="s">
        <v>20</v>
      </c>
      <c r="E13" s="288"/>
      <c r="F13" s="289">
        <f>IF(D6="",0,(E13)/D6)</f>
        <v>0</v>
      </c>
      <c r="G13" s="270" t="s">
        <v>116</v>
      </c>
      <c r="H13" s="290">
        <f>IF(C13="&gt;85%",IF(D5="",0,IF(F13&gt;85%,10,IF(F13&gt;=80%,7.5,IF(F13&lt;80%,0,"N/A")))),IF(C13="&gt;95%",IF(F13&gt;=95%,10,IF(F13&gt;=90%,7.5,IF(F13&lt;90%,0,"N/A")))))</f>
        <v>0</v>
      </c>
      <c r="I13" s="291">
        <v>10</v>
      </c>
      <c r="J13" s="305"/>
      <c r="K13" s="305"/>
      <c r="L13" s="306"/>
      <c r="N13" s="47"/>
    </row>
    <row r="14" spans="1:14" s="46" customFormat="1" ht="27.6" customHeight="1" x14ac:dyDescent="0.3">
      <c r="A14" s="39"/>
      <c r="B14" s="285"/>
      <c r="C14" s="286"/>
      <c r="D14" s="287"/>
      <c r="E14" s="288"/>
      <c r="F14" s="289"/>
      <c r="G14" s="270"/>
      <c r="H14" s="290"/>
      <c r="I14" s="291"/>
      <c r="J14" s="305"/>
      <c r="K14" s="305"/>
      <c r="L14" s="306"/>
      <c r="N14" s="48"/>
    </row>
    <row r="15" spans="1:14" ht="50.4" customHeight="1" x14ac:dyDescent="0.3">
      <c r="A15" s="39">
        <v>1.2</v>
      </c>
      <c r="B15" s="49" t="s">
        <v>21</v>
      </c>
      <c r="C15" s="50" t="s">
        <v>22</v>
      </c>
      <c r="D15" s="51" t="s">
        <v>23</v>
      </c>
      <c r="E15" s="2"/>
      <c r="F15" s="136">
        <f>IF(D6="",0,E15/D6)</f>
        <v>0</v>
      </c>
      <c r="G15" s="52" t="s">
        <v>117</v>
      </c>
      <c r="H15" s="53">
        <f>IF(D5="",0,IF(F15&gt;=40%,10,IF(F15&gt;=30%,7.5,IF(F15&lt;30%,0))))</f>
        <v>0</v>
      </c>
      <c r="I15" s="54">
        <v>10</v>
      </c>
      <c r="J15" s="307"/>
      <c r="K15" s="308"/>
      <c r="L15" s="309"/>
      <c r="N15" s="48"/>
    </row>
    <row r="16" spans="1:14" ht="50.4" customHeight="1" x14ac:dyDescent="0.3">
      <c r="A16" s="39">
        <v>1.3</v>
      </c>
      <c r="B16" s="49" t="s">
        <v>24</v>
      </c>
      <c r="C16" s="50" t="s">
        <v>148</v>
      </c>
      <c r="D16" s="55" t="s">
        <v>25</v>
      </c>
      <c r="E16" s="2"/>
      <c r="F16" s="136">
        <f>IF(D6="",0,E16/D6)</f>
        <v>0</v>
      </c>
      <c r="G16" s="52" t="s">
        <v>118</v>
      </c>
      <c r="H16" s="53">
        <f>IF(F16&gt;=50%,10,IF(F16&gt;=40%,7.5,IF(F16&lt;40%,0)))</f>
        <v>0</v>
      </c>
      <c r="I16" s="54">
        <v>10</v>
      </c>
      <c r="J16" s="310"/>
      <c r="K16" s="310"/>
      <c r="L16" s="311"/>
    </row>
    <row r="17" spans="1:14" ht="19.95" customHeight="1" x14ac:dyDescent="0.3">
      <c r="A17" s="39"/>
      <c r="B17" s="186" t="s">
        <v>26</v>
      </c>
      <c r="C17" s="186"/>
      <c r="D17" s="186"/>
      <c r="E17" s="186"/>
      <c r="F17" s="186"/>
      <c r="G17" s="187"/>
      <c r="H17" s="56">
        <f>SUM(H13:H16)</f>
        <v>0</v>
      </c>
      <c r="I17" s="57">
        <f>SUM(I13:I16)</f>
        <v>30</v>
      </c>
      <c r="J17" s="274"/>
      <c r="K17" s="274"/>
      <c r="L17" s="275"/>
    </row>
    <row r="18" spans="1:14" ht="7.2" customHeight="1" x14ac:dyDescent="0.35">
      <c r="A18" s="145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7"/>
      <c r="N18" s="63"/>
    </row>
    <row r="19" spans="1:14" ht="45" customHeight="1" x14ac:dyDescent="0.35">
      <c r="A19" s="39">
        <v>2</v>
      </c>
      <c r="B19" s="58" t="s">
        <v>134</v>
      </c>
      <c r="C19" s="59" t="s">
        <v>27</v>
      </c>
      <c r="D19" s="280"/>
      <c r="E19" s="281"/>
      <c r="F19" s="281"/>
      <c r="G19" s="281"/>
      <c r="H19" s="281"/>
      <c r="I19" s="281"/>
      <c r="J19" s="281"/>
      <c r="K19" s="281"/>
      <c r="L19" s="282"/>
      <c r="N19" s="62"/>
    </row>
    <row r="20" spans="1:14" ht="45" customHeight="1" x14ac:dyDescent="0.3">
      <c r="A20" s="39"/>
      <c r="B20" s="42" t="s">
        <v>11</v>
      </c>
      <c r="C20" s="43" t="s">
        <v>28</v>
      </c>
      <c r="D20" s="44" t="s">
        <v>13</v>
      </c>
      <c r="E20" s="279" t="s">
        <v>29</v>
      </c>
      <c r="F20" s="279"/>
      <c r="G20" s="43" t="s">
        <v>15</v>
      </c>
      <c r="H20" s="43" t="s">
        <v>16</v>
      </c>
      <c r="I20" s="45" t="s">
        <v>17</v>
      </c>
      <c r="J20" s="150" t="s">
        <v>18</v>
      </c>
      <c r="K20" s="150"/>
      <c r="L20" s="151"/>
    </row>
    <row r="21" spans="1:14" ht="51" customHeight="1" x14ac:dyDescent="0.3">
      <c r="A21" s="39">
        <v>2.1</v>
      </c>
      <c r="B21" s="60" t="s">
        <v>30</v>
      </c>
      <c r="C21" s="64">
        <v>0.15</v>
      </c>
      <c r="D21" s="54" t="s">
        <v>31</v>
      </c>
      <c r="E21" s="271"/>
      <c r="F21" s="271"/>
      <c r="G21" s="52" t="s">
        <v>119</v>
      </c>
      <c r="H21" s="3">
        <f>IF(G2= "RRH",IF(E21=0,0,IF(E21&gt;=25%,10,IF(E21&gt;=15%,5,IF(E21&lt;=15%,0,"N/A")))),IF(E21=0,0,IF(E21&gt;=20%,10,IF(E21&gt;=10%,5,IF(E21&lt;=10%,0,"N/A")))))</f>
        <v>0</v>
      </c>
      <c r="I21" s="67">
        <v>10</v>
      </c>
      <c r="J21" s="272"/>
      <c r="K21" s="272"/>
      <c r="L21" s="273"/>
    </row>
    <row r="22" spans="1:14" ht="51" customHeight="1" x14ac:dyDescent="0.3">
      <c r="A22" s="39">
        <v>2.2000000000000002</v>
      </c>
      <c r="B22" s="60" t="s">
        <v>32</v>
      </c>
      <c r="C22" s="64">
        <v>0.2</v>
      </c>
      <c r="D22" s="54" t="s">
        <v>33</v>
      </c>
      <c r="E22" s="271"/>
      <c r="F22" s="271"/>
      <c r="G22" s="52" t="s">
        <v>135</v>
      </c>
      <c r="H22" s="3">
        <f>IF(G2= "RRH",IF(E22=0,0,IF(E22&gt;=25%,10,IF(E22&gt;=15%,5,IF(E22&lt;=15%,0,"N/A")))),IF(E22=0,0,IF(E22&gt;=20%,10,IF(E22&gt;=10%,5,IF(E22&lt;=10%,0,"N/A")))))</f>
        <v>0</v>
      </c>
      <c r="I22" s="67">
        <v>10</v>
      </c>
      <c r="J22" s="272"/>
      <c r="K22" s="272"/>
      <c r="L22" s="273"/>
    </row>
    <row r="23" spans="1:14" ht="51" customHeight="1" x14ac:dyDescent="0.3">
      <c r="A23" s="39">
        <v>2.2999999999999998</v>
      </c>
      <c r="B23" s="49" t="s">
        <v>110</v>
      </c>
      <c r="C23" s="65">
        <v>0.25</v>
      </c>
      <c r="D23" s="52" t="s">
        <v>34</v>
      </c>
      <c r="E23" s="271"/>
      <c r="F23" s="271"/>
      <c r="G23" s="52" t="s">
        <v>42</v>
      </c>
      <c r="H23" s="3">
        <f>IF(G2= "RRH",IF(E23=0,0,IF(E23&gt;=30%,10,IF(E23&gt;=20%,5,IF(E23&lt;=20%,0,"N/A")))),IF(E23=0,0,IF(E23&gt;=25%,10,IF(E23&gt;=15%,5,IF(E23&lt;=15%,0,"N/A")))))</f>
        <v>0</v>
      </c>
      <c r="I23" s="67">
        <v>10</v>
      </c>
      <c r="J23" s="272"/>
      <c r="K23" s="272"/>
      <c r="L23" s="273"/>
    </row>
    <row r="24" spans="1:14" ht="15" customHeight="1" x14ac:dyDescent="0.3">
      <c r="A24" s="39"/>
      <c r="B24" s="186" t="s">
        <v>35</v>
      </c>
      <c r="C24" s="186"/>
      <c r="D24" s="186"/>
      <c r="E24" s="186"/>
      <c r="F24" s="186"/>
      <c r="G24" s="187"/>
      <c r="H24" s="56">
        <f>SUM(H21:H23)</f>
        <v>0</v>
      </c>
      <c r="I24" s="57">
        <f>SUM(I21:I23)</f>
        <v>30</v>
      </c>
      <c r="J24" s="274"/>
      <c r="K24" s="274"/>
      <c r="L24" s="275"/>
    </row>
    <row r="25" spans="1:14" ht="8.4" customHeight="1" x14ac:dyDescent="0.3">
      <c r="A25" s="145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7"/>
    </row>
    <row r="26" spans="1:14" ht="20.399999999999999" customHeight="1" x14ac:dyDescent="0.3">
      <c r="A26" s="39">
        <v>3</v>
      </c>
      <c r="B26" s="58" t="s">
        <v>136</v>
      </c>
      <c r="C26" s="59" t="s">
        <v>36</v>
      </c>
      <c r="D26" s="280"/>
      <c r="E26" s="281"/>
      <c r="F26" s="281"/>
      <c r="G26" s="281"/>
      <c r="H26" s="281"/>
      <c r="I26" s="281"/>
      <c r="J26" s="281"/>
      <c r="K26" s="281"/>
      <c r="L26" s="282"/>
    </row>
    <row r="27" spans="1:14" ht="45" customHeight="1" x14ac:dyDescent="0.3">
      <c r="A27" s="39"/>
      <c r="B27" s="66" t="s">
        <v>11</v>
      </c>
      <c r="C27" s="43" t="s">
        <v>28</v>
      </c>
      <c r="D27" s="44" t="s">
        <v>13</v>
      </c>
      <c r="E27" s="279" t="s">
        <v>29</v>
      </c>
      <c r="F27" s="279"/>
      <c r="G27" s="43" t="s">
        <v>15</v>
      </c>
      <c r="H27" s="43" t="s">
        <v>16</v>
      </c>
      <c r="I27" s="45" t="s">
        <v>17</v>
      </c>
      <c r="J27" s="150" t="s">
        <v>18</v>
      </c>
      <c r="K27" s="150"/>
      <c r="L27" s="151"/>
    </row>
    <row r="28" spans="1:14" ht="50.4" customHeight="1" x14ac:dyDescent="0.3">
      <c r="A28" s="39">
        <v>3.1</v>
      </c>
      <c r="B28" s="60" t="s">
        <v>44</v>
      </c>
      <c r="C28" s="64">
        <v>0.15</v>
      </c>
      <c r="D28" s="54" t="s">
        <v>37</v>
      </c>
      <c r="E28" s="271"/>
      <c r="F28" s="271"/>
      <c r="G28" s="52" t="s">
        <v>120</v>
      </c>
      <c r="H28" s="3">
        <f>IF(G2= "RRH",IF(E28=0,0,IF(E28&gt;=18%,10,IF(E28&gt;=12%,5,IF(E28&lt;=12%,0,"N/A")))),IF(E28=0,0,IF(E28&gt;=15%,10,IF(E28&gt;=10%,5,IF(E28&lt;=10%,0,"N/A")))))</f>
        <v>0</v>
      </c>
      <c r="I28" s="67">
        <v>10</v>
      </c>
      <c r="J28" s="272"/>
      <c r="K28" s="272"/>
      <c r="L28" s="273"/>
    </row>
    <row r="29" spans="1:14" s="46" customFormat="1" ht="50.4" customHeight="1" x14ac:dyDescent="0.3">
      <c r="A29" s="39">
        <v>3.2</v>
      </c>
      <c r="B29" s="60" t="s">
        <v>38</v>
      </c>
      <c r="C29" s="64">
        <v>0.25</v>
      </c>
      <c r="D29" s="52" t="s">
        <v>39</v>
      </c>
      <c r="E29" s="271"/>
      <c r="F29" s="271"/>
      <c r="G29" s="52" t="s">
        <v>42</v>
      </c>
      <c r="H29" s="3">
        <f>IF(G2= "RRH",IF(E29=0,0,IF(E29&gt;=20%,10,IF(E29&gt;=10%,5,IF(E29&lt;10%,0,"N/A")))),IF(E29=0,0,IF(E29&gt;=20%,10,IF(E29&gt;=10%,5,IF(E29&lt;10%,0,"N/A")))))</f>
        <v>0</v>
      </c>
      <c r="I29" s="67">
        <v>10</v>
      </c>
      <c r="J29" s="272"/>
      <c r="K29" s="272"/>
      <c r="L29" s="273"/>
    </row>
    <row r="30" spans="1:14" ht="50.4" customHeight="1" x14ac:dyDescent="0.3">
      <c r="A30" s="39">
        <v>3.3</v>
      </c>
      <c r="B30" s="49" t="s">
        <v>111</v>
      </c>
      <c r="C30" s="65">
        <v>0.25</v>
      </c>
      <c r="D30" s="52" t="s">
        <v>40</v>
      </c>
      <c r="E30" s="271"/>
      <c r="F30" s="271"/>
      <c r="G30" s="51" t="s">
        <v>42</v>
      </c>
      <c r="H30" s="3">
        <f>IF(G2= "RRH",IF(E30=0,0,IF(E30&gt;=25%,10,IF(E30&gt;=15%,5,IF(E30&lt;=15%,0,"N/A")))),IF(E30=0,0,IF(E30&gt;=20%,10,IF(E30&gt;=12%,5,IF(E30&lt;=12%,0,"N/A")))))</f>
        <v>0</v>
      </c>
      <c r="I30" s="67">
        <v>10</v>
      </c>
      <c r="J30" s="272"/>
      <c r="K30" s="272"/>
      <c r="L30" s="273"/>
    </row>
    <row r="31" spans="1:14" x14ac:dyDescent="0.3">
      <c r="A31" s="39"/>
      <c r="B31" s="186" t="s">
        <v>35</v>
      </c>
      <c r="C31" s="186"/>
      <c r="D31" s="186"/>
      <c r="E31" s="186"/>
      <c r="F31" s="186"/>
      <c r="G31" s="187"/>
      <c r="H31" s="56">
        <f>SUM(H28:H30)</f>
        <v>0</v>
      </c>
      <c r="I31" s="57">
        <f>SUM(I28:I30)</f>
        <v>30</v>
      </c>
      <c r="J31" s="274"/>
      <c r="K31" s="274"/>
      <c r="L31" s="275"/>
    </row>
    <row r="32" spans="1:14" x14ac:dyDescent="0.3">
      <c r="A32" s="39"/>
      <c r="B32" s="186" t="s">
        <v>45</v>
      </c>
      <c r="C32" s="186"/>
      <c r="D32" s="186"/>
      <c r="E32" s="186"/>
      <c r="F32" s="186"/>
      <c r="G32" s="187"/>
      <c r="H32" s="56">
        <f>SUM(H24,H31)</f>
        <v>0</v>
      </c>
      <c r="I32" s="57">
        <f>SUM(I31,I24,)</f>
        <v>60</v>
      </c>
      <c r="J32" s="276"/>
      <c r="K32" s="277"/>
      <c r="L32" s="278"/>
    </row>
    <row r="33" spans="1:14" ht="14.4" x14ac:dyDescent="0.3">
      <c r="A33" s="145"/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7"/>
    </row>
    <row r="34" spans="1:14" x14ac:dyDescent="0.3">
      <c r="A34" s="39">
        <v>4</v>
      </c>
      <c r="B34" s="312" t="s">
        <v>46</v>
      </c>
      <c r="C34" s="312"/>
      <c r="D34" s="312"/>
      <c r="E34" s="312"/>
      <c r="F34" s="312"/>
      <c r="G34" s="312"/>
      <c r="H34" s="312"/>
      <c r="I34" s="312"/>
      <c r="J34" s="312"/>
      <c r="K34" s="312"/>
      <c r="L34" s="313"/>
    </row>
    <row r="35" spans="1:14" ht="31.2" customHeight="1" x14ac:dyDescent="0.3">
      <c r="A35" s="39"/>
      <c r="B35" s="66" t="s">
        <v>11</v>
      </c>
      <c r="C35" s="43" t="s">
        <v>12</v>
      </c>
      <c r="D35" s="44" t="s">
        <v>13</v>
      </c>
      <c r="E35" s="190" t="s">
        <v>3</v>
      </c>
      <c r="F35" s="190"/>
      <c r="G35" s="43" t="s">
        <v>47</v>
      </c>
      <c r="H35" s="43" t="s">
        <v>16</v>
      </c>
      <c r="I35" s="45" t="s">
        <v>17</v>
      </c>
      <c r="J35" s="150" t="s">
        <v>18</v>
      </c>
      <c r="K35" s="150"/>
      <c r="L35" s="151"/>
    </row>
    <row r="36" spans="1:14" s="46" customFormat="1" ht="11.4" customHeight="1" x14ac:dyDescent="0.3">
      <c r="A36" s="39">
        <v>4.0999999999999996</v>
      </c>
      <c r="B36" s="266" t="s">
        <v>137</v>
      </c>
      <c r="C36" s="267" t="s">
        <v>150</v>
      </c>
      <c r="D36" s="314" t="s">
        <v>49</v>
      </c>
      <c r="E36" s="315"/>
      <c r="F36" s="268">
        <f>IF(OR(E36="",E39=""),0,(((D5-D7+E39-E36)/D5)))</f>
        <v>0</v>
      </c>
      <c r="G36" s="270" t="s">
        <v>138</v>
      </c>
      <c r="H36" s="245">
        <f>IF(F36="",0,IF(F36&gt;=85%,20,IF(F36&gt;=70%,15,IF(F36&lt;70%,0,0))))</f>
        <v>0</v>
      </c>
      <c r="I36" s="238">
        <v>20</v>
      </c>
      <c r="J36" s="259"/>
      <c r="K36" s="259"/>
      <c r="L36" s="260"/>
    </row>
    <row r="37" spans="1:14" s="46" customFormat="1" ht="11.4" customHeight="1" x14ac:dyDescent="0.3">
      <c r="A37" s="39"/>
      <c r="B37" s="266"/>
      <c r="C37" s="267"/>
      <c r="D37" s="314"/>
      <c r="E37" s="316"/>
      <c r="F37" s="318"/>
      <c r="G37" s="270"/>
      <c r="H37" s="245"/>
      <c r="I37" s="238"/>
      <c r="J37" s="259"/>
      <c r="K37" s="259"/>
      <c r="L37" s="260"/>
    </row>
    <row r="38" spans="1:14" s="46" customFormat="1" ht="18.600000000000001" customHeight="1" x14ac:dyDescent="0.3">
      <c r="A38" s="39"/>
      <c r="B38" s="266"/>
      <c r="C38" s="267"/>
      <c r="D38" s="314"/>
      <c r="E38" s="317"/>
      <c r="F38" s="318"/>
      <c r="G38" s="270"/>
      <c r="H38" s="245"/>
      <c r="I38" s="238"/>
      <c r="J38" s="259"/>
      <c r="K38" s="259"/>
      <c r="L38" s="260"/>
    </row>
    <row r="39" spans="1:14" s="46" customFormat="1" ht="37.950000000000003" customHeight="1" x14ac:dyDescent="0.4">
      <c r="A39" s="39"/>
      <c r="B39" s="266"/>
      <c r="C39" s="267"/>
      <c r="D39" s="68" t="s">
        <v>50</v>
      </c>
      <c r="E39" s="4"/>
      <c r="F39" s="318"/>
      <c r="G39" s="270"/>
      <c r="H39" s="245"/>
      <c r="I39" s="238"/>
      <c r="J39" s="259"/>
      <c r="K39" s="259"/>
      <c r="L39" s="260"/>
      <c r="N39" s="69"/>
    </row>
    <row r="40" spans="1:14" x14ac:dyDescent="0.3">
      <c r="A40" s="39"/>
      <c r="B40" s="261" t="s">
        <v>51</v>
      </c>
      <c r="C40" s="261"/>
      <c r="D40" s="261"/>
      <c r="E40" s="261"/>
      <c r="F40" s="261"/>
      <c r="G40" s="261"/>
      <c r="H40" s="56">
        <f>SUM(H36:H39)</f>
        <v>0</v>
      </c>
      <c r="I40" s="57">
        <v>20</v>
      </c>
      <c r="J40" s="262"/>
      <c r="K40" s="262"/>
      <c r="L40" s="263"/>
    </row>
    <row r="41" spans="1:14" x14ac:dyDescent="0.3">
      <c r="A41" s="70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4"/>
    </row>
    <row r="42" spans="1:14" x14ac:dyDescent="0.3">
      <c r="A42" s="39">
        <v>6</v>
      </c>
      <c r="B42" s="257" t="s">
        <v>52</v>
      </c>
      <c r="C42" s="257"/>
      <c r="D42" s="257"/>
      <c r="E42" s="257"/>
      <c r="F42" s="257"/>
      <c r="G42" s="257"/>
      <c r="H42" s="257"/>
      <c r="I42" s="257"/>
      <c r="J42" s="257"/>
      <c r="K42" s="257"/>
      <c r="L42" s="258"/>
    </row>
    <row r="43" spans="1:14" ht="27.75" customHeight="1" x14ac:dyDescent="0.3">
      <c r="A43" s="39"/>
      <c r="B43" s="42" t="s">
        <v>11</v>
      </c>
      <c r="C43" s="43" t="s">
        <v>12</v>
      </c>
      <c r="D43" s="44" t="s">
        <v>13</v>
      </c>
      <c r="E43" s="148" t="s">
        <v>3</v>
      </c>
      <c r="F43" s="149"/>
      <c r="G43" s="43" t="s">
        <v>15</v>
      </c>
      <c r="H43" s="43" t="s">
        <v>16</v>
      </c>
      <c r="I43" s="45" t="s">
        <v>17</v>
      </c>
      <c r="J43" s="150" t="s">
        <v>18</v>
      </c>
      <c r="K43" s="150"/>
      <c r="L43" s="151"/>
    </row>
    <row r="44" spans="1:14" ht="16.95" customHeight="1" x14ac:dyDescent="0.3">
      <c r="A44" s="39">
        <v>6.1</v>
      </c>
      <c r="B44" s="247" t="s">
        <v>53</v>
      </c>
      <c r="C44" s="242" t="s">
        <v>108</v>
      </c>
      <c r="D44" s="248" t="s">
        <v>54</v>
      </c>
      <c r="E44" s="251"/>
      <c r="F44" s="252"/>
      <c r="G44" s="244" t="s">
        <v>139</v>
      </c>
      <c r="H44" s="245">
        <f>IF(E44="",0,IF(E44&lt;=30,20,IF(E44&lt;=60,15,IF(E44&gt;60,0,))))</f>
        <v>0</v>
      </c>
      <c r="I44" s="238">
        <v>20</v>
      </c>
      <c r="J44" s="239"/>
      <c r="K44" s="239"/>
      <c r="L44" s="240"/>
    </row>
    <row r="45" spans="1:14" ht="15" customHeight="1" x14ac:dyDescent="0.3">
      <c r="A45" s="39"/>
      <c r="B45" s="247"/>
      <c r="C45" s="242"/>
      <c r="D45" s="249"/>
      <c r="E45" s="253"/>
      <c r="F45" s="254"/>
      <c r="G45" s="244"/>
      <c r="H45" s="245"/>
      <c r="I45" s="238"/>
      <c r="J45" s="239"/>
      <c r="K45" s="239"/>
      <c r="L45" s="240"/>
    </row>
    <row r="46" spans="1:14" ht="15" customHeight="1" x14ac:dyDescent="0.3">
      <c r="A46" s="39"/>
      <c r="B46" s="247"/>
      <c r="C46" s="242"/>
      <c r="D46" s="249"/>
      <c r="E46" s="253"/>
      <c r="F46" s="254"/>
      <c r="G46" s="244"/>
      <c r="H46" s="245"/>
      <c r="I46" s="238"/>
      <c r="J46" s="239"/>
      <c r="K46" s="239"/>
      <c r="L46" s="240"/>
      <c r="N46" s="74"/>
    </row>
    <row r="47" spans="1:14" ht="15" customHeight="1" x14ac:dyDescent="0.35">
      <c r="A47" s="39"/>
      <c r="B47" s="247"/>
      <c r="C47" s="242"/>
      <c r="D47" s="249"/>
      <c r="E47" s="253"/>
      <c r="F47" s="254"/>
      <c r="G47" s="244"/>
      <c r="H47" s="245"/>
      <c r="I47" s="238"/>
      <c r="J47" s="239"/>
      <c r="K47" s="239"/>
      <c r="L47" s="240"/>
      <c r="N47" s="62"/>
    </row>
    <row r="48" spans="1:14" ht="15" customHeight="1" x14ac:dyDescent="0.3">
      <c r="A48" s="39"/>
      <c r="B48" s="247"/>
      <c r="C48" s="242"/>
      <c r="D48" s="250"/>
      <c r="E48" s="255"/>
      <c r="F48" s="256"/>
      <c r="G48" s="244"/>
      <c r="H48" s="245"/>
      <c r="I48" s="238"/>
      <c r="J48" s="239"/>
      <c r="K48" s="239"/>
      <c r="L48" s="240"/>
    </row>
    <row r="49" spans="1:12" ht="16.95" customHeight="1" x14ac:dyDescent="0.3">
      <c r="A49" s="39">
        <v>6.2</v>
      </c>
      <c r="B49" s="241" t="s">
        <v>55</v>
      </c>
      <c r="C49" s="242" t="s">
        <v>109</v>
      </c>
      <c r="D49" s="75" t="s">
        <v>56</v>
      </c>
      <c r="E49" s="5"/>
      <c r="F49" s="243">
        <f>IF(D9="",0,SUM(E49:E52)*0.25/D9)</f>
        <v>0</v>
      </c>
      <c r="G49" s="244" t="s">
        <v>112</v>
      </c>
      <c r="H49" s="245">
        <f>IF(F49&gt;=95%,10,IF(F49&gt;=90%,7.5,IF(F49&lt;90%,0)))</f>
        <v>0</v>
      </c>
      <c r="I49" s="246">
        <v>10</v>
      </c>
      <c r="J49" s="239"/>
      <c r="K49" s="239"/>
      <c r="L49" s="240"/>
    </row>
    <row r="50" spans="1:12" ht="15" customHeight="1" x14ac:dyDescent="0.3">
      <c r="A50" s="39"/>
      <c r="B50" s="241"/>
      <c r="C50" s="242"/>
      <c r="D50" s="75" t="s">
        <v>57</v>
      </c>
      <c r="E50" s="5"/>
      <c r="F50" s="243"/>
      <c r="G50" s="244"/>
      <c r="H50" s="245"/>
      <c r="I50" s="246"/>
      <c r="J50" s="239"/>
      <c r="K50" s="239"/>
      <c r="L50" s="240"/>
    </row>
    <row r="51" spans="1:12" ht="15" customHeight="1" x14ac:dyDescent="0.3">
      <c r="A51" s="39"/>
      <c r="B51" s="241"/>
      <c r="C51" s="242"/>
      <c r="D51" s="75" t="s">
        <v>58</v>
      </c>
      <c r="E51" s="5"/>
      <c r="F51" s="243"/>
      <c r="G51" s="244"/>
      <c r="H51" s="245"/>
      <c r="I51" s="246"/>
      <c r="J51" s="239"/>
      <c r="K51" s="239"/>
      <c r="L51" s="240"/>
    </row>
    <row r="52" spans="1:12" ht="15" customHeight="1" x14ac:dyDescent="0.3">
      <c r="A52" s="39"/>
      <c r="B52" s="241"/>
      <c r="C52" s="242"/>
      <c r="D52" s="75" t="s">
        <v>59</v>
      </c>
      <c r="E52" s="5"/>
      <c r="F52" s="243"/>
      <c r="G52" s="244"/>
      <c r="H52" s="245"/>
      <c r="I52" s="246"/>
      <c r="J52" s="239"/>
      <c r="K52" s="239"/>
      <c r="L52" s="240"/>
    </row>
    <row r="53" spans="1:12" ht="15" customHeight="1" x14ac:dyDescent="0.3">
      <c r="A53" s="76">
        <v>6.3</v>
      </c>
      <c r="B53" s="77" t="s">
        <v>64</v>
      </c>
      <c r="C53" s="78" t="s">
        <v>61</v>
      </c>
      <c r="D53" s="75" t="s">
        <v>141</v>
      </c>
      <c r="E53" s="231"/>
      <c r="F53" s="232"/>
      <c r="G53" s="54" t="s">
        <v>62</v>
      </c>
      <c r="H53" s="79">
        <f>E53</f>
        <v>0</v>
      </c>
      <c r="I53" s="61">
        <v>5</v>
      </c>
      <c r="J53" s="9"/>
      <c r="K53" s="10"/>
      <c r="L53" s="11"/>
    </row>
    <row r="54" spans="1:12" ht="15" customHeight="1" x14ac:dyDescent="0.3">
      <c r="A54" s="76"/>
      <c r="B54" s="77" t="s">
        <v>60</v>
      </c>
      <c r="C54" s="78" t="s">
        <v>61</v>
      </c>
      <c r="D54" s="75" t="s">
        <v>142</v>
      </c>
      <c r="E54" s="231"/>
      <c r="F54" s="232"/>
      <c r="G54" s="54" t="s">
        <v>62</v>
      </c>
      <c r="H54" s="79">
        <f t="shared" ref="H54:H56" si="0">E54</f>
        <v>0</v>
      </c>
      <c r="I54" s="61">
        <v>5</v>
      </c>
      <c r="J54" s="9"/>
      <c r="K54" s="10"/>
      <c r="L54" s="11"/>
    </row>
    <row r="55" spans="1:12" ht="15" customHeight="1" x14ac:dyDescent="0.3">
      <c r="A55" s="76"/>
      <c r="B55" s="77" t="s">
        <v>143</v>
      </c>
      <c r="C55" s="78" t="s">
        <v>61</v>
      </c>
      <c r="D55" s="75" t="s">
        <v>145</v>
      </c>
      <c r="E55" s="231"/>
      <c r="F55" s="232"/>
      <c r="G55" s="54" t="s">
        <v>62</v>
      </c>
      <c r="H55" s="79">
        <f t="shared" si="0"/>
        <v>0</v>
      </c>
      <c r="I55" s="61">
        <v>5</v>
      </c>
      <c r="J55" s="9"/>
      <c r="K55" s="10"/>
      <c r="L55" s="11"/>
    </row>
    <row r="56" spans="1:12" ht="15" customHeight="1" x14ac:dyDescent="0.3">
      <c r="A56" s="76"/>
      <c r="B56" s="77" t="s">
        <v>63</v>
      </c>
      <c r="C56" s="78" t="s">
        <v>61</v>
      </c>
      <c r="D56" s="75" t="s">
        <v>144</v>
      </c>
      <c r="E56" s="231"/>
      <c r="F56" s="232"/>
      <c r="G56" s="54" t="s">
        <v>62</v>
      </c>
      <c r="H56" s="79">
        <f t="shared" si="0"/>
        <v>0</v>
      </c>
      <c r="I56" s="61">
        <v>5</v>
      </c>
      <c r="J56" s="9"/>
      <c r="K56" s="10"/>
      <c r="L56" s="11"/>
    </row>
    <row r="57" spans="1:12" ht="17.399999999999999" customHeight="1" x14ac:dyDescent="0.3">
      <c r="A57" s="39"/>
      <c r="B57" s="233" t="s">
        <v>65</v>
      </c>
      <c r="C57" s="233"/>
      <c r="D57" s="233"/>
      <c r="E57" s="233"/>
      <c r="F57" s="233"/>
      <c r="G57" s="234"/>
      <c r="H57" s="73">
        <f>SUM(H44:H56)</f>
        <v>0</v>
      </c>
      <c r="I57" s="80">
        <f>SUM(I44:I56)</f>
        <v>50</v>
      </c>
      <c r="J57" s="235"/>
      <c r="K57" s="236"/>
      <c r="L57" s="237"/>
    </row>
    <row r="58" spans="1:12" ht="8.4" customHeight="1" x14ac:dyDescent="0.3">
      <c r="A58" s="70"/>
      <c r="B58" s="223"/>
      <c r="C58" s="223"/>
      <c r="D58" s="223"/>
      <c r="E58" s="223"/>
      <c r="F58" s="223"/>
      <c r="G58" s="223"/>
      <c r="H58" s="223"/>
      <c r="I58" s="223"/>
      <c r="J58" s="223"/>
      <c r="K58" s="223"/>
      <c r="L58" s="224"/>
    </row>
    <row r="59" spans="1:12" ht="15.6" x14ac:dyDescent="0.3">
      <c r="A59" s="89" t="e">
        <f>D7-SUM(#REF!)</f>
        <v>#REF!</v>
      </c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1"/>
    </row>
    <row r="60" spans="1:12" x14ac:dyDescent="0.3">
      <c r="A60" s="39">
        <v>8</v>
      </c>
      <c r="B60" s="182" t="s">
        <v>77</v>
      </c>
      <c r="C60" s="183"/>
      <c r="D60" s="183"/>
      <c r="E60" s="183"/>
      <c r="F60" s="183"/>
      <c r="G60" s="183"/>
      <c r="H60" s="183"/>
      <c r="I60" s="183"/>
      <c r="J60" s="183"/>
      <c r="K60" s="183"/>
      <c r="L60" s="184"/>
    </row>
    <row r="61" spans="1:12" ht="33.6" customHeight="1" x14ac:dyDescent="0.3">
      <c r="A61" s="39"/>
      <c r="B61" s="81" t="s">
        <v>11</v>
      </c>
      <c r="C61" s="43" t="s">
        <v>12</v>
      </c>
      <c r="D61" s="44" t="s">
        <v>13</v>
      </c>
      <c r="E61" s="190" t="s">
        <v>3</v>
      </c>
      <c r="F61" s="190"/>
      <c r="G61" s="43" t="s">
        <v>15</v>
      </c>
      <c r="H61" s="43" t="s">
        <v>16</v>
      </c>
      <c r="I61" s="45" t="s">
        <v>17</v>
      </c>
      <c r="J61" s="150" t="s">
        <v>18</v>
      </c>
      <c r="K61" s="150"/>
      <c r="L61" s="151"/>
    </row>
    <row r="62" spans="1:12" ht="62.4" x14ac:dyDescent="0.3">
      <c r="A62" s="39">
        <v>8.1</v>
      </c>
      <c r="B62" s="92" t="s">
        <v>78</v>
      </c>
      <c r="C62" s="93">
        <v>0</v>
      </c>
      <c r="D62" s="94" t="s">
        <v>79</v>
      </c>
      <c r="E62" s="196"/>
      <c r="F62" s="196"/>
      <c r="G62" s="51" t="s">
        <v>113</v>
      </c>
      <c r="H62" s="95">
        <f>IF(E62="",0,IF(E62=0%,7.5,IF(E62&lt;=2%,5,IF(E62&lt;=5%,2.5,IF(E62&gt;5%,0)))))</f>
        <v>0</v>
      </c>
      <c r="I62" s="55">
        <v>7.5</v>
      </c>
      <c r="J62" s="192"/>
      <c r="K62" s="192"/>
      <c r="L62" s="193"/>
    </row>
    <row r="63" spans="1:12" ht="62.4" x14ac:dyDescent="0.3">
      <c r="A63" s="39">
        <v>8.1999999999999993</v>
      </c>
      <c r="B63" s="92" t="s">
        <v>80</v>
      </c>
      <c r="C63" s="93">
        <v>0</v>
      </c>
      <c r="D63" s="94" t="s">
        <v>81</v>
      </c>
      <c r="E63" s="191"/>
      <c r="F63" s="191"/>
      <c r="G63" s="51" t="s">
        <v>114</v>
      </c>
      <c r="H63" s="95">
        <f>IF(E63="",0,IF(E63=0,7.5,IF(E63=1,5,IF(E63&lt;=4,2.5,IF(E63&gt;=5,0)))))</f>
        <v>0</v>
      </c>
      <c r="I63" s="55">
        <v>7.5</v>
      </c>
      <c r="J63" s="192"/>
      <c r="K63" s="192"/>
      <c r="L63" s="193"/>
    </row>
    <row r="64" spans="1:12" ht="62.4" x14ac:dyDescent="0.3">
      <c r="A64" s="39">
        <v>8.3000000000000007</v>
      </c>
      <c r="B64" s="92" t="s">
        <v>82</v>
      </c>
      <c r="C64" s="93">
        <v>0</v>
      </c>
      <c r="D64" s="94" t="s">
        <v>83</v>
      </c>
      <c r="E64" s="191"/>
      <c r="F64" s="191"/>
      <c r="G64" s="51" t="s">
        <v>114</v>
      </c>
      <c r="H64" s="95">
        <f>IF(E64="",0,IF(E64=0,7.5,IF(E64=1,5,IF(E64&lt;=4,2.5,IF(E64&gt;=5,0)))))</f>
        <v>0</v>
      </c>
      <c r="I64" s="55">
        <v>7.5</v>
      </c>
      <c r="J64" s="192"/>
      <c r="K64" s="192"/>
      <c r="L64" s="193"/>
    </row>
    <row r="65" spans="1:12" ht="62.4" x14ac:dyDescent="0.3">
      <c r="A65" s="39">
        <v>8.4</v>
      </c>
      <c r="B65" s="92" t="s">
        <v>84</v>
      </c>
      <c r="C65" s="93">
        <v>0</v>
      </c>
      <c r="D65" s="94" t="s">
        <v>85</v>
      </c>
      <c r="E65" s="191"/>
      <c r="F65" s="191"/>
      <c r="G65" s="51" t="s">
        <v>114</v>
      </c>
      <c r="H65" s="95">
        <f>IF(E65="",0,IF(E65=0,7.5,IF(E65=1,5,IF(E65&lt;=4,2.5,IF(E65&gt;=5,0)))))</f>
        <v>0</v>
      </c>
      <c r="I65" s="55">
        <v>7.5</v>
      </c>
      <c r="J65" s="192"/>
      <c r="K65" s="192"/>
      <c r="L65" s="193"/>
    </row>
    <row r="66" spans="1:12" x14ac:dyDescent="0.3">
      <c r="A66" s="39"/>
      <c r="B66" s="185" t="s">
        <v>86</v>
      </c>
      <c r="C66" s="186"/>
      <c r="D66" s="186"/>
      <c r="E66" s="186"/>
      <c r="F66" s="186"/>
      <c r="G66" s="187"/>
      <c r="H66" s="56">
        <f>SUM(H62:H65)</f>
        <v>0</v>
      </c>
      <c r="I66" s="57">
        <f>SUM(I62:I65)</f>
        <v>30</v>
      </c>
      <c r="J66" s="188"/>
      <c r="K66" s="188"/>
      <c r="L66" s="189"/>
    </row>
    <row r="67" spans="1:12" x14ac:dyDescent="0.3">
      <c r="A67" s="179"/>
      <c r="B67" s="180"/>
      <c r="C67" s="180"/>
      <c r="D67" s="180"/>
      <c r="E67" s="180"/>
      <c r="F67" s="180"/>
      <c r="G67" s="180"/>
      <c r="H67" s="180"/>
      <c r="I67" s="180"/>
      <c r="J67" s="180"/>
      <c r="K67" s="180"/>
      <c r="L67" s="181"/>
    </row>
    <row r="68" spans="1:12" x14ac:dyDescent="0.3">
      <c r="A68" s="179"/>
      <c r="B68" s="180"/>
      <c r="C68" s="180"/>
      <c r="D68" s="180"/>
      <c r="E68" s="180"/>
      <c r="F68" s="180"/>
      <c r="G68" s="180"/>
      <c r="H68" s="180"/>
      <c r="I68" s="180"/>
      <c r="J68" s="180"/>
      <c r="K68" s="180"/>
      <c r="L68" s="181"/>
    </row>
    <row r="69" spans="1:12" x14ac:dyDescent="0.3">
      <c r="A69" s="70"/>
      <c r="B69" s="118"/>
      <c r="C69" s="119"/>
      <c r="D69" s="120"/>
      <c r="E69" s="119"/>
      <c r="F69" s="119"/>
      <c r="G69" s="119"/>
      <c r="H69" s="119"/>
      <c r="I69" s="119"/>
      <c r="J69" s="119"/>
      <c r="K69" s="119"/>
      <c r="L69" s="121"/>
    </row>
    <row r="70" spans="1:12" ht="21" x14ac:dyDescent="0.4">
      <c r="A70" s="70"/>
      <c r="B70" s="137" t="s">
        <v>106</v>
      </c>
      <c r="C70" s="137"/>
      <c r="D70" s="137"/>
      <c r="E70" s="137"/>
      <c r="F70" s="137"/>
      <c r="G70" s="138"/>
      <c r="H70" s="122">
        <f>SUM(H17,H32,H40,H57,H66)</f>
        <v>0</v>
      </c>
      <c r="I70" s="122">
        <f>SUM(I17,I32,I40,I57,I66)</f>
        <v>190</v>
      </c>
      <c r="J70" s="139"/>
      <c r="K70" s="140"/>
      <c r="L70" s="141"/>
    </row>
    <row r="71" spans="1:12" ht="21.6" thickBot="1" x14ac:dyDescent="0.45">
      <c r="A71" s="123"/>
      <c r="B71" s="142" t="s">
        <v>107</v>
      </c>
      <c r="C71" s="142"/>
      <c r="D71" s="142"/>
      <c r="E71" s="142"/>
      <c r="F71" s="142"/>
      <c r="G71" s="142"/>
      <c r="H71" s="124">
        <f>H70/I70</f>
        <v>0</v>
      </c>
      <c r="I71" s="125">
        <v>1</v>
      </c>
      <c r="J71" s="143"/>
      <c r="K71" s="143"/>
      <c r="L71" s="144"/>
    </row>
  </sheetData>
  <sheetProtection algorithmName="SHA-512" hashValue="rF0B91ZKdtNM4G3k9dt0sJIadB7MPuiQfCRad9G+KyPAS1UH8qiATbwhn90QQAjoWuK9ovmvt0dgUbyKM0LPzQ==" saltValue="5oy4vxz0qwFAXylSP1NABA==" spinCount="100000" sheet="1" objects="1" scenarios="1"/>
  <mergeCells count="107">
    <mergeCell ref="A1:L1"/>
    <mergeCell ref="A2:C2"/>
    <mergeCell ref="D2:F2"/>
    <mergeCell ref="K2:L2"/>
    <mergeCell ref="A3:D3"/>
    <mergeCell ref="A10:E10"/>
    <mergeCell ref="J13:L14"/>
    <mergeCell ref="J15:L15"/>
    <mergeCell ref="J16:L16"/>
    <mergeCell ref="B17:G17"/>
    <mergeCell ref="J17:L17"/>
    <mergeCell ref="A18:L18"/>
    <mergeCell ref="B11:J11"/>
    <mergeCell ref="J12:L12"/>
    <mergeCell ref="B13:B14"/>
    <mergeCell ref="C13:C14"/>
    <mergeCell ref="D13:D14"/>
    <mergeCell ref="E13:E14"/>
    <mergeCell ref="F13:F14"/>
    <mergeCell ref="G13:G14"/>
    <mergeCell ref="H13:H14"/>
    <mergeCell ref="I13:I14"/>
    <mergeCell ref="E23:F23"/>
    <mergeCell ref="J23:L23"/>
    <mergeCell ref="B24:G24"/>
    <mergeCell ref="J24:L24"/>
    <mergeCell ref="A25:L25"/>
    <mergeCell ref="D26:L26"/>
    <mergeCell ref="D19:L19"/>
    <mergeCell ref="E20:F20"/>
    <mergeCell ref="J20:L20"/>
    <mergeCell ref="E21:F21"/>
    <mergeCell ref="J21:L21"/>
    <mergeCell ref="E22:F22"/>
    <mergeCell ref="J22:L22"/>
    <mergeCell ref="E30:F30"/>
    <mergeCell ref="J30:L30"/>
    <mergeCell ref="B31:G31"/>
    <mergeCell ref="J31:L31"/>
    <mergeCell ref="B32:G32"/>
    <mergeCell ref="J32:L32"/>
    <mergeCell ref="E27:F27"/>
    <mergeCell ref="J27:L27"/>
    <mergeCell ref="E28:F28"/>
    <mergeCell ref="J28:L28"/>
    <mergeCell ref="E29:F29"/>
    <mergeCell ref="J29:L29"/>
    <mergeCell ref="A33:L33"/>
    <mergeCell ref="B34:L34"/>
    <mergeCell ref="E35:F35"/>
    <mergeCell ref="J35:L35"/>
    <mergeCell ref="B36:B39"/>
    <mergeCell ref="C36:C39"/>
    <mergeCell ref="D36:D38"/>
    <mergeCell ref="E36:E38"/>
    <mergeCell ref="F36:F39"/>
    <mergeCell ref="G36:G39"/>
    <mergeCell ref="B41:L41"/>
    <mergeCell ref="B42:L42"/>
    <mergeCell ref="E43:F43"/>
    <mergeCell ref="J43:L43"/>
    <mergeCell ref="H36:H39"/>
    <mergeCell ref="I36:I39"/>
    <mergeCell ref="J36:L39"/>
    <mergeCell ref="B40:G40"/>
    <mergeCell ref="J40:L40"/>
    <mergeCell ref="I44:I48"/>
    <mergeCell ref="J44:L48"/>
    <mergeCell ref="B49:B52"/>
    <mergeCell ref="C49:C52"/>
    <mergeCell ref="F49:F52"/>
    <mergeCell ref="G49:G52"/>
    <mergeCell ref="H49:H52"/>
    <mergeCell ref="I49:I52"/>
    <mergeCell ref="J49:L52"/>
    <mergeCell ref="B44:B48"/>
    <mergeCell ref="C44:C48"/>
    <mergeCell ref="D44:D48"/>
    <mergeCell ref="E44:F48"/>
    <mergeCell ref="G44:G48"/>
    <mergeCell ref="H44:H48"/>
    <mergeCell ref="B58:L58"/>
    <mergeCell ref="B60:L60"/>
    <mergeCell ref="E61:F61"/>
    <mergeCell ref="J61:L61"/>
    <mergeCell ref="E62:F62"/>
    <mergeCell ref="J62:L62"/>
    <mergeCell ref="E53:F53"/>
    <mergeCell ref="E54:F54"/>
    <mergeCell ref="E55:F55"/>
    <mergeCell ref="E56:F56"/>
    <mergeCell ref="B57:G57"/>
    <mergeCell ref="J57:L57"/>
    <mergeCell ref="B71:G71"/>
    <mergeCell ref="J71:L71"/>
    <mergeCell ref="B66:G66"/>
    <mergeCell ref="J66:L66"/>
    <mergeCell ref="A67:L67"/>
    <mergeCell ref="A68:L68"/>
    <mergeCell ref="B70:G70"/>
    <mergeCell ref="J70:L70"/>
    <mergeCell ref="E63:F63"/>
    <mergeCell ref="J63:L63"/>
    <mergeCell ref="E64:F64"/>
    <mergeCell ref="J64:L64"/>
    <mergeCell ref="E65:F65"/>
    <mergeCell ref="J65:L65"/>
  </mergeCells>
  <dataValidations disablePrompts="1" count="1">
    <dataValidation allowBlank="1" showErrorMessage="1" promptTitle="Action Required " prompt="You must score this section manually" sqref="E49:E56" xr:uid="{2F9B678D-2D66-46C6-9AFF-D15445A596F9}"/>
  </dataValidations>
  <pageMargins left="0.7" right="0.7" top="0.75" bottom="0.75" header="0.3" footer="0.3"/>
  <pageSetup scale="42" fitToHeight="0" orientation="landscape" horizontalDpi="1200" verticalDpi="1200" r:id="rId1"/>
  <headerFooter>
    <oddFooter>&amp;LFY2022 Joint TH/RRH (TH)&amp;C&amp;P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Joint RRH</vt:lpstr>
      <vt:lpstr>Joint TH</vt:lpstr>
    </vt:vector>
  </TitlesOfParts>
  <Company>Texas Homeless Network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Axton Nichols</dc:creator>
  <cp:lastModifiedBy>Axton Nichols</cp:lastModifiedBy>
  <cp:lastPrinted>2022-08-07T20:19:29Z</cp:lastPrinted>
  <dcterms:created xsi:type="dcterms:W3CDTF">2022-08-05T22:50:14Z</dcterms:created>
  <dcterms:modified xsi:type="dcterms:W3CDTF">2022-08-22T16:44:44Z</dcterms:modified>
</cp:coreProperties>
</file>